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purl.oclc.org/ooxml/officeDocument/relationships/officeDocument" Target="xl/workbook.xml"/><Relationship Id="rId5" Type="http://purl.oclc.org/ooxml/officeDocument/relationships/customProperties" Target="docProps/custom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28"/>
  <workbookPr dateCompatibility="0"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triqbriq.sharepoint.com/sites/TRIQBRIQAG/Freigegebene Dokumente/General/212 Vertrieb_Julian/31 Arbeitsdateien und Vorlagen/"/>
    </mc:Choice>
  </mc:AlternateContent>
  <xr:revisionPtr revIDLastSave="0" documentId="10_ncr:8_{F5590083-2366-E840-B71E-85CE1AEEBA87}" xr6:coauthVersionLast="47" xr6:coauthVersionMax="47" xr10:uidLastSave="{00000000-0000-0000-0000-000000000000}"/>
  <bookViews>
    <workbookView xWindow="15120" yWindow="22160" windowWidth="35840" windowHeight="19520" xr2:uid="{25BC61ED-194B-0049-BE34-1E06B8F22D62}"/>
  </bookViews>
  <sheets>
    <sheet name="Mengenermittlung " sheetId="2" r:id="rId1"/>
    <sheet name="Prozentuale Verteilung " sheetId="4" state="hidden" r:id="rId2"/>
    <sheet name="Lagerartikel" sheetId="5" state="hidden" r:id="rId3"/>
  </sheets>
  <definedNames>
    <definedName name="_xlnm.Print_Area" localSheetId="0">'Mengenermittlung '!$A$1:$J$25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B18" i="4" l="1"/>
  <c r="B19" i="4"/>
  <c r="B20" i="4"/>
  <c r="B21" i="4"/>
  <c r="B22" i="4"/>
  <c r="A41" i="4"/>
  <c r="A40" i="4"/>
  <c r="A36" i="4"/>
  <c r="A35" i="4"/>
  <c r="A33" i="4"/>
  <c r="A39" i="4"/>
  <c r="A38" i="4"/>
  <c r="A37" i="4"/>
  <c r="A24" i="2"/>
  <c r="A22" i="2"/>
  <c r="A21" i="2"/>
  <c r="A20" i="2"/>
  <c r="A19" i="2"/>
  <c r="A18" i="2"/>
  <c r="B18" i="2" s="1"/>
  <c r="A28" i="4" s="1"/>
  <c r="A17" i="2"/>
  <c r="B17" i="2" s="1"/>
  <c r="A27" i="4" s="1"/>
  <c r="E13" i="2"/>
  <c r="A13" i="2"/>
  <c r="E12" i="2"/>
  <c r="A12" i="2"/>
  <c r="D22" i="2"/>
  <c r="D21" i="2"/>
  <c r="E10" i="2"/>
  <c r="E9" i="2"/>
  <c r="A10" i="2"/>
  <c r="A9" i="2"/>
  <c r="A42" i="4"/>
  <c r="D12" i="2" l="1"/>
  <c r="D13" i="2" s="1"/>
  <c r="B20" i="2"/>
  <c r="B21" i="2"/>
  <c r="B22" i="2"/>
  <c r="B24" i="2"/>
  <c r="A34" i="4" s="1"/>
  <c r="B19" i="2"/>
  <c r="A13" i="4"/>
  <c r="A14" i="4"/>
  <c r="C10" i="4"/>
  <c r="C11" i="4"/>
  <c r="C12" i="4"/>
  <c r="C13" i="4"/>
  <c r="C14" i="4"/>
  <c r="C9" i="4"/>
  <c r="B8" i="4"/>
  <c r="C8" i="4"/>
  <c r="A8" i="4"/>
  <c r="B10" i="4"/>
  <c r="A10" i="4"/>
  <c r="A11" i="4"/>
  <c r="A12" i="4"/>
  <c r="B9" i="4"/>
  <c r="A9" i="4"/>
  <c r="B14" i="4" l="1"/>
  <c r="A32" i="4"/>
  <c r="B13" i="4"/>
  <c r="A31" i="4"/>
  <c r="B11" i="4"/>
  <c r="A29" i="4"/>
  <c r="B12" i="4"/>
  <c r="A30" i="4"/>
  <c r="D17" i="2"/>
  <c r="D20" i="2"/>
  <c r="D19" i="2"/>
  <c r="D18" i="2"/>
  <c r="D24" i="2" l="1"/>
</calcChain>
</file>

<file path=xl/metadata.xml><?xml version="1.0" encoding="utf-8"?>
<metadata xmlns="http://purl.oclc.org/ooxml/spreadsheetml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<sst xmlns="http://purl.oclc.org/ooxml/spreadsheetml/main" count="573" uniqueCount="144">
  <si>
    <t xml:space="preserve">Mengenermittlung über Wandflächen </t>
  </si>
  <si>
    <t>qm</t>
  </si>
  <si>
    <t>Artikelnummer</t>
  </si>
  <si>
    <t>BRIQ-Typ</t>
  </si>
  <si>
    <t xml:space="preserve">Bezeichnung </t>
  </si>
  <si>
    <t xml:space="preserve">Anzahl Stück </t>
  </si>
  <si>
    <t xml:space="preserve">Prozentuale Verteilung </t>
  </si>
  <si>
    <t xml:space="preserve">Einheit </t>
  </si>
  <si>
    <t>pro qm Wandfläche</t>
  </si>
  <si>
    <t>Prozent</t>
  </si>
  <si>
    <t>?</t>
  </si>
  <si>
    <t>Artikelklasse</t>
  </si>
  <si>
    <t>Ausgewählt</t>
  </si>
  <si>
    <t>Art</t>
  </si>
  <si>
    <t>Buchungsklasse</t>
  </si>
  <si>
    <t>Steuerkategorie</t>
  </si>
  <si>
    <t>Artikelstatus</t>
  </si>
  <si>
    <t>Standardlager</t>
  </si>
  <si>
    <t>Basiseinheit</t>
  </si>
  <si>
    <t>DÜBEL</t>
  </si>
  <si>
    <t>False</t>
  </si>
  <si>
    <t>000004</t>
  </si>
  <si>
    <t>Fertigprodukt</t>
  </si>
  <si>
    <t>BESTAND</t>
  </si>
  <si>
    <t>MWSTVOLL</t>
  </si>
  <si>
    <t>Aktiv</t>
  </si>
  <si>
    <t>STÜCK</t>
  </si>
  <si>
    <t>000008</t>
  </si>
  <si>
    <t>BRIQ</t>
  </si>
  <si>
    <t>000009</t>
  </si>
  <si>
    <t>WS25B25mZNHC24</t>
  </si>
  <si>
    <t>000010</t>
  </si>
  <si>
    <t>WS25B25oZNHC24</t>
  </si>
  <si>
    <t>000011</t>
  </si>
  <si>
    <t>WS25B50mZNHC24</t>
  </si>
  <si>
    <t>000012</t>
  </si>
  <si>
    <t>WS25B50oZNHC24</t>
  </si>
  <si>
    <t>000029</t>
  </si>
  <si>
    <t>WS15B25mZNHC24</t>
  </si>
  <si>
    <t>000030</t>
  </si>
  <si>
    <t>WS15B25oZNHC24</t>
  </si>
  <si>
    <t>000031</t>
  </si>
  <si>
    <t>WS15B50mZNHC24</t>
  </si>
  <si>
    <t>000032</t>
  </si>
  <si>
    <t>WS15B50oZNHC24</t>
  </si>
  <si>
    <t>000033</t>
  </si>
  <si>
    <t>WS25B25mZNHC16</t>
  </si>
  <si>
    <t>000034</t>
  </si>
  <si>
    <t>WS25B25oZNHC16</t>
  </si>
  <si>
    <t>000035</t>
  </si>
  <si>
    <t>WS25B50mZNHC16</t>
  </si>
  <si>
    <t>000036</t>
  </si>
  <si>
    <t>WS25B50oZNHC16</t>
  </si>
  <si>
    <t>BIEGETRÄGE</t>
  </si>
  <si>
    <t>000121</t>
  </si>
  <si>
    <t>WS25B200BmZNHC24</t>
  </si>
  <si>
    <t>000129</t>
  </si>
  <si>
    <t>WS25B400BmZNHC24</t>
  </si>
  <si>
    <t>000134</t>
  </si>
  <si>
    <t>WS25B200BoZNHC24</t>
  </si>
  <si>
    <t>000142</t>
  </si>
  <si>
    <t>WS25B400BoZNHC24</t>
  </si>
  <si>
    <t>PACKMITTEL</t>
  </si>
  <si>
    <t>000549</t>
  </si>
  <si>
    <t>PMEuropalette</t>
  </si>
  <si>
    <t>Einzelteil</t>
  </si>
  <si>
    <t>000645</t>
  </si>
  <si>
    <t>Musterbriq WS25B50</t>
  </si>
  <si>
    <t>000649</t>
  </si>
  <si>
    <t>Musterbriq WS25B50 Kiri</t>
  </si>
  <si>
    <t>000663</t>
  </si>
  <si>
    <t>Muster-Wandaufbau TRIQBRIQ</t>
  </si>
  <si>
    <t>SONDERBRIQ</t>
  </si>
  <si>
    <t>000670</t>
  </si>
  <si>
    <t>Sonder WS25B23mZNHC24</t>
  </si>
  <si>
    <t>Welches System möchten Sie nutzen?</t>
  </si>
  <si>
    <t>Wandfläche netto (ohne die Fenster und Türöffnungen)</t>
  </si>
  <si>
    <t>000710</t>
  </si>
  <si>
    <t>000711</t>
  </si>
  <si>
    <t>PMZurrgurt (Mehrweg, Miete pauschal)</t>
  </si>
  <si>
    <t>Palettenhaube / Witterungschutz (Mehrweg, Miete pauschal)</t>
  </si>
  <si>
    <t>WS15</t>
  </si>
  <si>
    <t>WS25</t>
  </si>
  <si>
    <t>Beschreibung DE</t>
  </si>
  <si>
    <t>Beschreibung EN</t>
  </si>
  <si>
    <t>Gewicht</t>
  </si>
  <si>
    <t>Qualitätskontrolle erforderlich</t>
  </si>
  <si>
    <t>Standard Wareneingang</t>
  </si>
  <si>
    <t>Standard Warenausgang</t>
  </si>
  <si>
    <t>Volumen</t>
  </si>
  <si>
    <t>Volumen (Attribut)</t>
  </si>
  <si>
    <t>Verriegelungsdübel WS15</t>
  </si>
  <si>
    <t>FULFILL</t>
  </si>
  <si>
    <t>WA</t>
  </si>
  <si>
    <t>Verriegelungsdübel WS25</t>
  </si>
  <si>
    <t>WS20B20mZNHC24</t>
  </si>
  <si>
    <t>WS20B20oZNHC24</t>
  </si>
  <si>
    <t>WS20B40mZNHC24</t>
  </si>
  <si>
    <t>WS20B40oZNHC24</t>
  </si>
  <si>
    <t>WS25B400SNHC24</t>
  </si>
  <si>
    <t>STÜTZTRÄGE</t>
  </si>
  <si>
    <t>WS20B20VSoZNHC24</t>
  </si>
  <si>
    <t>WS20B40VSmZNHC24</t>
  </si>
  <si>
    <t>WS20B40VSoZNHC24</t>
  </si>
  <si>
    <t>WS25B25VSoZNHC24</t>
  </si>
  <si>
    <t>WS25B50VSmZNHC24</t>
  </si>
  <si>
    <t>WS25B50VSoZNHC24</t>
  </si>
  <si>
    <t>WS15B25VSoZNHC24</t>
  </si>
  <si>
    <t>WS15B50VSmZNHC24</t>
  </si>
  <si>
    <t>WS15B50VSoZNHC24</t>
  </si>
  <si>
    <t>WS20B200BmZNHC24</t>
  </si>
  <si>
    <t>WS20B400BmZNHC24</t>
  </si>
  <si>
    <t>WS20B200BoZNHC24</t>
  </si>
  <si>
    <t>WS20B400BoZNHC24</t>
  </si>
  <si>
    <t>Verriegelungsdübel WS20</t>
  </si>
  <si>
    <t>WE</t>
  </si>
  <si>
    <t>000059</t>
  </si>
  <si>
    <t>000060</t>
  </si>
  <si>
    <t>000061</t>
  </si>
  <si>
    <t>000062</t>
  </si>
  <si>
    <t>000230</t>
  </si>
  <si>
    <t>000731</t>
  </si>
  <si>
    <t>000732</t>
  </si>
  <si>
    <t>000733</t>
  </si>
  <si>
    <t>000735</t>
  </si>
  <si>
    <t>000736</t>
  </si>
  <si>
    <t>000737</t>
  </si>
  <si>
    <t>000739</t>
  </si>
  <si>
    <t>000740</t>
  </si>
  <si>
    <t>000741</t>
  </si>
  <si>
    <t>000747</t>
  </si>
  <si>
    <t>000748</t>
  </si>
  <si>
    <t>000749</t>
  </si>
  <si>
    <t>000750</t>
  </si>
  <si>
    <t>000903</t>
  </si>
  <si>
    <t>Faktoren je Wandstärke (autom.)</t>
  </si>
  <si>
    <t>BRIQ/qm klein</t>
  </si>
  <si>
    <t>BRIQ/qm groß</t>
  </si>
  <si>
    <t>Trägerhöhe (m)</t>
  </si>
  <si>
    <t>Dübel je B200B</t>
  </si>
  <si>
    <t>Dübel je B400B</t>
  </si>
  <si>
    <t>WS20</t>
  </si>
  <si>
    <t>Einzelpreise je Wandstärke (autom.)</t>
  </si>
  <si>
    <t>Wandstärke 15cm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</si>
</sst>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;[Red]\-#,##0.000"/>
    <numFmt numFmtId="165" formatCode="#,##0.000000;[Red]\-#,##0.000000"/>
    <numFmt numFmtId="166" formatCode="0.0%"/>
    <numFmt numFmtId="167" formatCode="#,##0.00\ \€"/>
  </numFmts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808080"/>
      <name val="Aptos Narrow"/>
      <family val="2"/>
      <scheme val="minor"/>
    </font>
    <font>
      <b/>
      <sz val="12"/>
      <color rgb="FF808080"/>
      <name val="Aptos Narrow"/>
      <family val="2"/>
      <scheme val="minor"/>
    </font>
    <font>
      <b/>
      <sz val="18"/>
      <color rgb="FF005F4E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2"/>
      <color rgb="FF003C3B"/>
      <name val="Aptos Narrow"/>
      <family val="2"/>
      <scheme val="minor"/>
    </font>
    <font>
      <sz val="12"/>
      <color rgb="FF1A1A1A"/>
      <name val="Aptos Narrow"/>
      <family val="2"/>
      <scheme val="minor"/>
    </font>
    <font>
      <sz val="10"/>
      <color rgb="FF808080"/>
      <name val="Aptos Narrow"/>
      <family val="2"/>
      <scheme val="minor"/>
    </font>
    <font>
      <b/>
      <sz val="12"/>
      <color rgb="FF003C3B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5F4E"/>
        <bgColor indexed="64"/>
      </patternFill>
    </fill>
    <fill>
      <patternFill patternType="solid">
        <fgColor rgb="FFE4F1EC"/>
        <bgColor indexed="64"/>
      </patternFill>
    </fill>
    <fill>
      <patternFill patternType="solid">
        <fgColor rgb="FFFAF8F3"/>
        <bgColor indexed="64"/>
      </patternFill>
    </fill>
  </fills>
  <borders count="18">
    <border>
      <start/>
      <end/>
      <top/>
      <bottom/>
      <diagonal/>
    </border>
    <border>
      <start style="thin">
        <color auto="1"/>
      </start>
      <end style="thin">
        <color auto="1"/>
      </end>
      <top style="thin">
        <color auto="1"/>
      </top>
      <bottom style="thin">
        <color auto="1"/>
      </bottom>
      <diagonal/>
    </border>
    <border>
      <start style="thin">
        <color rgb="FFD0D7E5"/>
      </start>
      <end style="thin">
        <color rgb="FFD0D7E5"/>
      </end>
      <top style="thin">
        <color rgb="FFD0D7E5"/>
      </top>
      <bottom style="thin">
        <color rgb="FFD0D7E5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rgb="FFD0D7E5"/>
      </end>
      <top style="thin">
        <color rgb="FFD0D7E5"/>
      </top>
      <bottom style="thin">
        <color rgb="FFD0D7E5"/>
      </bottom>
      <diagonal/>
    </border>
    <border>
      <start style="thin">
        <color rgb="FFD0D7E5"/>
      </start>
      <end style="thin">
        <color rgb="FFD0D7E5"/>
      </end>
      <top/>
      <bottom style="thin">
        <color rgb="FFD0D7E5"/>
      </bottom>
      <diagonal/>
    </border>
    <border>
      <start/>
      <end style="thin">
        <color rgb="FFD0D7E5"/>
      </end>
      <top/>
      <bottom style="thin">
        <color rgb="FFD0D7E5"/>
      </bottom>
      <diagonal/>
    </border>
    <border>
      <start style="thin">
        <color rgb="FFD0D7E5"/>
      </start>
      <end style="thin">
        <color rgb="FFD0D7E5"/>
      </end>
      <top style="thin">
        <color rgb="FFD0D7E5"/>
      </top>
      <bottom/>
      <diagonal/>
    </border>
    <border>
      <start/>
      <end style="thin">
        <color rgb="FFD0D7E5"/>
      </end>
      <top/>
      <bottom/>
      <diagonal/>
    </border>
    <border>
      <start style="thin">
        <color rgb="FFD0D7E5"/>
      </start>
      <end style="thin">
        <color rgb="FFD0D7E5"/>
      </end>
      <top/>
      <bottom/>
      <diagonal/>
    </border>
    <border>
      <start style="medium">
        <color rgb="FF77B8AB"/>
      </start>
      <end style="medium">
        <color rgb="FF77B8AB"/>
      </end>
      <top style="medium">
        <color rgb="FF77B8AB"/>
      </top>
      <bottom style="medium">
        <color rgb="FF77B8AB"/>
      </bottom>
      <diagonal/>
    </border>
    <border>
      <start/>
      <end/>
      <top/>
      <bottom style="medium">
        <color rgb="FF005F4E"/>
      </bottom>
      <diagonal/>
    </border>
    <border>
      <start/>
      <end/>
      <top style="medium">
        <color rgb="FF005F4E"/>
      </top>
      <bottom style="thin">
        <color rgb="FFE5E5E5"/>
      </bottom>
      <diagonal/>
    </border>
    <border>
      <start style="thin">
        <color rgb="FFE5E5E5"/>
      </start>
      <end/>
      <top style="medium">
        <color rgb="FF005F4E"/>
      </top>
      <bottom style="thin">
        <color rgb="FFE5E5E5"/>
      </bottom>
      <diagonal/>
    </border>
    <border>
      <start/>
      <end style="thin">
        <color rgb="FFE5E5E5"/>
      </end>
      <top style="medium">
        <color rgb="FF005F4E"/>
      </top>
      <bottom style="thin">
        <color rgb="FFE5E5E5"/>
      </bottom>
      <diagonal/>
    </border>
    <border>
      <start style="thin">
        <color rgb="FFE5E5E5"/>
      </start>
      <end/>
      <top style="thin">
        <color rgb="FFE5E5E5"/>
      </top>
      <bottom style="thin">
        <color rgb="FFE5E5E5"/>
      </bottom>
      <diagonal/>
    </border>
    <border>
      <start/>
      <end/>
      <top style="thin">
        <color rgb="FFE5E5E5"/>
      </top>
      <bottom style="thin">
        <color rgb="FFE5E5E5"/>
      </bottom>
      <diagonal/>
    </border>
    <border>
      <start/>
      <end style="thin">
        <color rgb="FFE5E5E5"/>
      </end>
      <top style="thin">
        <color rgb="FFE5E5E5"/>
      </top>
      <bottom style="thin">
        <color rgb="FFE5E5E5"/>
      </bottom>
      <diagonal/>
    </border>
  </borders>
  <cellStyleXfs count="5">
    <xf numFmtId="0" fontId="0" fillId="0" borderId="0"/>
    <xf numFmtId="0" fontId="2" fillId="3" borderId="1" applyAlignment="0"/>
    <xf numFmtId="0" fontId="3" fillId="4" borderId="2" applyAlignment="0"/>
    <xf numFmtId="164" fontId="3" fillId="4" borderId="2"/>
    <xf numFmtId="165" fontId="3" fillId="4" borderId="2"/>
  </cellStyleXfs>
  <cellXfs count="47">
    <xf numFmtId="0" fontId="0" fillId="0" borderId="0" xfId="0"/>
    <xf numFmtId="0" fontId="0" fillId="5" borderId="0" xfId="0" applyFill="1"/>
    <xf numFmtId="0" fontId="1" fillId="5" borderId="0" xfId="0" applyFont="1" applyFill="1"/>
    <xf numFmtId="0" fontId="10" fillId="8" borderId="10" xfId="0" applyFont="1" applyFill="1" applyBorder="1" applyAlignment="1" applyProtection="1">
      <alignment horizontal="center" vertical="center"/>
      <protection locked="0"/>
    </xf>
    <xf numFmtId="3" fontId="10" fillId="8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7" borderId="11" xfId="0" applyFont="1" applyFill="1" applyBorder="1" applyAlignment="1">
      <alignment horizontal="left" vertical="center"/>
    </xf>
    <xf numFmtId="0" fontId="9" fillId="7" borderId="11" xfId="0" applyFont="1" applyFill="1" applyBorder="1" applyAlignment="1">
      <alignment horizontal="right" vertical="center"/>
    </xf>
    <xf numFmtId="0" fontId="11" fillId="6" borderId="13" xfId="0" applyFont="1" applyFill="1" applyBorder="1" applyAlignment="1">
      <alignment horizontal="left" vertical="center"/>
    </xf>
    <xf numFmtId="0" fontId="11" fillId="6" borderId="12" xfId="0" applyFont="1" applyFill="1" applyBorder="1" applyAlignment="1">
      <alignment horizontal="left" vertical="center"/>
    </xf>
    <xf numFmtId="3" fontId="10" fillId="6" borderId="14" xfId="0" applyNumberFormat="1" applyFont="1" applyFill="1" applyBorder="1" applyAlignment="1">
      <alignment horizontal="right" vertical="center"/>
    </xf>
    <xf numFmtId="0" fontId="11" fillId="9" borderId="15" xfId="0" applyFont="1" applyFill="1" applyBorder="1" applyAlignment="1">
      <alignment horizontal="left" vertical="center"/>
    </xf>
    <xf numFmtId="0" fontId="11" fillId="9" borderId="16" xfId="0" applyFont="1" applyFill="1" applyBorder="1" applyAlignment="1">
      <alignment horizontal="left" vertical="center"/>
    </xf>
    <xf numFmtId="3" fontId="10" fillId="9" borderId="17" xfId="0" applyNumberFormat="1" applyFont="1" applyFill="1" applyBorder="1" applyAlignment="1">
      <alignment horizontal="right" vertical="center"/>
    </xf>
    <xf numFmtId="0" fontId="11" fillId="6" borderId="15" xfId="0" applyFont="1" applyFill="1" applyBorder="1" applyAlignment="1">
      <alignment horizontal="left" vertical="center"/>
    </xf>
    <xf numFmtId="0" fontId="11" fillId="6" borderId="16" xfId="0" applyFont="1" applyFill="1" applyBorder="1" applyAlignment="1">
      <alignment horizontal="left" vertical="center"/>
    </xf>
    <xf numFmtId="3" fontId="10" fillId="6" borderId="17" xfId="0" applyNumberFormat="1" applyFont="1" applyFill="1" applyBorder="1" applyAlignment="1">
      <alignment horizontal="right" vertical="center"/>
    </xf>
    <xf numFmtId="2" fontId="5" fillId="4" borderId="0" xfId="0" applyNumberFormat="1" applyFont="1" applyFill="1" applyAlignment="1">
      <alignment horizontal="right"/>
    </xf>
    <xf numFmtId="0" fontId="1" fillId="0" borderId="0" xfId="0" applyFont="1"/>
    <xf numFmtId="166" fontId="0" fillId="2" borderId="0" xfId="0" applyNumberFormat="1" applyFill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7" borderId="0" xfId="0" applyFont="1" applyFill="1"/>
    <xf numFmtId="0" fontId="9" fillId="7" borderId="0" xfId="0" applyFont="1" applyFill="1" applyAlignment="1">
      <alignment horizontal="center"/>
    </xf>
    <xf numFmtId="167" fontId="6" fillId="0" borderId="0" xfId="0" applyNumberFormat="1" applyFont="1" applyAlignment="1">
      <alignment horizontal="right"/>
    </xf>
    <xf numFmtId="0" fontId="2" fillId="3" borderId="1" xfId="0" applyFont="1" applyFill="1" applyBorder="1"/>
    <xf numFmtId="0" fontId="2" fillId="3" borderId="3" xfId="0" applyFont="1" applyFill="1" applyBorder="1"/>
    <xf numFmtId="0" fontId="3" fillId="4" borderId="2" xfId="0" applyFont="1" applyFill="1" applyBorder="1"/>
    <xf numFmtId="0" fontId="3" fillId="4" borderId="2" xfId="2"/>
    <xf numFmtId="0" fontId="3" fillId="4" borderId="4" xfId="0" applyFont="1" applyFill="1" applyBorder="1"/>
    <xf numFmtId="165" fontId="3" fillId="4" borderId="4" xfId="0" applyNumberFormat="1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165" fontId="3" fillId="4" borderId="6" xfId="0" applyNumberFormat="1" applyFont="1" applyFill="1" applyBorder="1"/>
    <xf numFmtId="0" fontId="3" fillId="4" borderId="9" xfId="0" applyFont="1" applyFill="1" applyBorder="1"/>
    <xf numFmtId="0" fontId="3" fillId="4" borderId="7" xfId="2" applyBorder="1"/>
    <xf numFmtId="0" fontId="3" fillId="4" borderId="8" xfId="0" applyFont="1" applyFill="1" applyBorder="1"/>
    <xf numFmtId="165" fontId="3" fillId="4" borderId="8" xfId="0" applyNumberFormat="1" applyFont="1" applyFill="1" applyBorder="1"/>
    <xf numFmtId="49" fontId="3" fillId="6" borderId="2" xfId="0" applyNumberFormat="1" applyFont="1" applyFill="1" applyBorder="1"/>
    <xf numFmtId="0" fontId="3" fillId="6" borderId="2" xfId="0" applyFont="1" applyFill="1" applyBorder="1"/>
    <xf numFmtId="165" fontId="3" fillId="6" borderId="2" xfId="0" applyNumberFormat="1" applyFont="1" applyFill="1" applyBorder="1"/>
    <xf numFmtId="0" fontId="10" fillId="0" borderId="0" xfId="0" applyFont="1" applyAlignment="1">
      <alignment horizontal="right" vertical="center"/>
    </xf>
    <xf numFmtId="0" fontId="13" fillId="8" borderId="10" xfId="0" applyFont="1" applyFill="1" applyBorder="1" applyAlignment="1" applyProtection="1">
      <alignment horizontal="center"/>
      <protection locked="0"/>
    </xf>
  </cellXfs>
  <cellStyles count="5">
    <cellStyle name="Formatvorlage 1" xfId="2" xr:uid="{30879D0D-9F25-CC4D-9C34-03691D50A0A0}"/>
    <cellStyle name="Formatvorlage 2" xfId="1" xr:uid="{A6701C5A-74E6-0148-AC8D-3CEEC6C326E9}"/>
    <cellStyle name="Formatvorlage 3" xfId="3" xr:uid="{EBDABB54-10FF-1C4A-BE6C-9A7ECAA79FF4}"/>
    <cellStyle name="Formatvorlage 4" xfId="4" xr:uid="{2A6C369E-26CC-D641-8FEE-E0BAB9206E43}"/>
    <cellStyle name="Standard" xfId="0" builtinId="0"/>
  </cellStyles>
  <dxfs count="9">
    <dxf>
      <fill>
        <patternFill patternType="solid">
          <fgColor indexed="64"/>
          <bgColor rgb="FFFFFFFF"/>
        </patternFill>
      </fill>
      <border>
        <start style="thin">
          <color rgb="FFFFFFFF"/>
        </start>
        <end style="thin">
          <color rgb="FFFFFFFF"/>
        </end>
        <top style="thin">
          <color rgb="FFFFFFFF"/>
        </top>
        <bottom style="thin">
          <color rgb="FFFFFFFF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fgColor indexed="64"/>
          <bgColor rgb="FFFAF8F3"/>
        </patternFill>
      </fill>
    </dxf>
    <dxf>
      <fill>
        <patternFill patternType="solid">
          <fgColor indexed="64"/>
          <bgColor rgb="FFFFFFFF"/>
        </patternFill>
      </fill>
      <border>
        <start style="thin">
          <color rgb="FFFFFFFF"/>
        </start>
        <end style="thin">
          <color rgb="FFFFFFFF"/>
        </end>
        <top style="thin">
          <color rgb="FFFFFFFF"/>
        </top>
        <bottom style="thin">
          <color rgb="FFFFFFFF"/>
        </bottom>
      </border>
    </dxf>
    <dxf>
      <font>
        <color rgb="FFFFFFFF"/>
      </font>
      <fill>
        <patternFill patternType="solid">
          <fgColor indexed="64"/>
          <bgColor rgb="FFFFFFFF"/>
        </patternFill>
      </fill>
      <border>
        <start style="thin">
          <color rgb="FFFFFFFF"/>
        </start>
        <end style="thin">
          <color rgb="FFFFFFFF"/>
        </end>
        <top style="thin">
          <color rgb="FFFFFFFF"/>
        </top>
        <bottom style="thin">
          <color rgb="FFFFFFFF"/>
        </bottom>
      </border>
    </dxf>
    <dxf>
      <fill>
        <patternFill patternType="solid">
          <fgColor indexed="64"/>
          <bgColor rgb="FFFFFFFF"/>
        </patternFill>
      </fill>
      <border>
        <bottom style="thin">
          <color rgb="FFFFFFFF"/>
        </bottom>
      </border>
    </dxf>
    <dxf>
      <fill>
        <patternFill patternType="solid">
          <fgColor indexed="64"/>
          <bgColor rgb="FFFFFFFF"/>
        </patternFill>
      </fill>
      <border>
        <start style="thin">
          <color rgb="FFFFFFFF"/>
        </start>
        <end style="thin">
          <color rgb="FFFFFFFF"/>
        </end>
        <top style="thin">
          <color rgb="FFFFFFFF"/>
        </top>
        <bottom style="thin">
          <color rgb="FFFFFFFF"/>
        </bottom>
      </border>
    </dxf>
  </dxfs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purl.oclc.org/ooxml/officeDocument/relationships/customXml" Target="../customXml/item1.xml"/><Relationship Id="rId3" Type="http://purl.oclc.org/ooxml/officeDocument/relationships/worksheet" Target="worksheets/sheet3.xml"/><Relationship Id="rId7" Type="http://purl.oclc.org/ooxml/officeDocument/relationships/sheetMetadata" Target="metadata.xml"/><Relationship Id="rId12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11" Type="http://schemas.microsoft.com/office/2017/06/relationships/rdRichValueTypes" Target="richData/rdRichValueTypes.xml"/><Relationship Id="rId5" Type="http://purl.oclc.org/ooxml/officeDocument/relationships/styles" Target="styles.xml"/><Relationship Id="rId15" Type="http://purl.oclc.org/ooxml/officeDocument/relationships/customXml" Target="../customXml/item3.xml"/><Relationship Id="rId10" Type="http://schemas.microsoft.com/office/2017/06/relationships/rdRichValueStructure" Target="richData/rdrichvaluestructure.xml"/><Relationship Id="rId4" Type="http://purl.oclc.org/ooxml/officeDocument/relationships/theme" Target="theme/theme1.xml"/><Relationship Id="rId9" Type="http://schemas.microsoft.com/office/2017/06/relationships/rdRichValue" Target="richData/rdrichvalue.xml"/><Relationship Id="rId14" Type="http://purl.oclc.org/ooxml/officeDocument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purl.oclc.org/ooxml/spreadsheetml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purl.oclc.org/ooxml/officeDocument/relationships">
  <rel r:id="rId1"/>
</richValueRel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purl.oclc.org/ooxml/officeDocument/relationships" r:id="rId1"/>
  </wetp:taskpane>
</wetp:taskpanes>
</file>

<file path=xl/webextensions/webextension1.xml><?xml version="1.0" encoding="utf-8"?>
<we:webextension xmlns:we="http://schemas.microsoft.com/office/webextensions/webextension/2010/11" id="{7F5802DD-339D-4C4B-AB71-EA8C56881B89}">
  <we:reference id="29673e3c-d826-4f00-92ee-162334a52b1a" version="1.0.0.8" store="EXCatalog" storeType="EXCatalog"/>
  <we:alternateReferences>
    <we:reference id="WA200009404" version="1.0.0.8" store="de-DE" storeType="OMEX"/>
  </we:alternateReferences>
  <we:properties>
    <we:property name="claude.fileId" value="&quot;d25545d1-ae99-4bcf-86a6-1694a39e7579&quot;"/>
  </we:properties>
  <we:bindings/>
  <we:snapshot xmlns:r="http://purl.oclc.org/ooxml/officeDocument/relationships"/>
</we:webextension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7E909-EA01-8642-A6C7-DC894A36C1A9}">
  <sheetPr codeName="Tabelle1"/>
  <dimension ref="A2:H24"/>
  <sheetViews>
    <sheetView tabSelected="1" zoomScale="133" zoomScaleNormal="133" workbookViewId="0"/>
  </sheetViews>
  <sheetFormatPr baseColWidth="10" defaultColWidth="10.83203125" defaultRowHeight="16" x14ac:dyDescent="0.2"/>
  <cols>
    <col min="1" max="1" width="15" style="1" customWidth="1"/>
    <col min="2" max="2" width="21.5" style="1" customWidth="1"/>
    <col min="3" max="3" width="22" style="1" customWidth="1"/>
    <col min="4" max="4" width="21.83203125" style="1" customWidth="1"/>
    <col min="5" max="5" width="7.5" style="1" customWidth="1"/>
    <col min="6" max="8" width="17.33203125" style="1" customWidth="1"/>
    <col min="9" max="9" width="10.83203125" style="1" customWidth="1"/>
    <col min="10" max="10" width="18" style="1" customWidth="1"/>
    <col min="11" max="11" width="14.6640625" style="1" customWidth="1"/>
    <col min="12" max="12" width="17.1640625" style="1" customWidth="1"/>
    <col min="13" max="16384" width="10.83203125" style="1"/>
  </cols>
  <sheetData>
    <row r="2" spans="1:8" ht="30" customHeight="1" x14ac:dyDescent="0.2">
      <c r="A2" s="5" t="s">
        <v>0</v>
      </c>
      <c r="D2" s="6" t="e" vm="1">
        <v>#VALUE!</v>
      </c>
    </row>
    <row r="4" spans="1:8" ht="17" thickBot="1" x14ac:dyDescent="0.25"/>
    <row r="5" spans="1:8" ht="22" customHeight="1" thickBot="1" x14ac:dyDescent="0.25">
      <c r="A5" s="7" t="s">
        <v>75</v>
      </c>
      <c r="D5" s="3" t="s">
        <v>143</v>
      </c>
    </row>
    <row r="6" spans="1:8" ht="17" thickBot="1" x14ac:dyDescent="0.25"/>
    <row r="7" spans="1:8" ht="22" customHeight="1" thickBot="1" x14ac:dyDescent="0.25">
      <c r="A7" s="7" t="s">
        <v>76</v>
      </c>
      <c r="D7" s="4">
        <v>1000</v>
      </c>
      <c r="E7" s="8" t="s">
        <v>1</v>
      </c>
    </row>
    <row r="8" spans="1:8" ht="17" thickBot="1" x14ac:dyDescent="0.25"/>
    <row r="9" spans="1:8" ht="17" thickBot="1" x14ac:dyDescent="0.25">
      <c r="A9" s="7" t="str">
        <f>IF(OR(D5="Wandstärke 25cm",D5="Wandstärke 20cm"),"Türöffnungen (Standardtüren bis 1,50m Breite)","")</f>
        <v/>
      </c>
      <c r="D9" s="46">
        <v>1</v>
      </c>
      <c r="E9" s="8" t="str">
        <f>IF(OR(D5="Wandstärke 25cm",D5="Wandstärke 20cm"),"Stück","")</f>
        <v/>
      </c>
    </row>
    <row r="10" spans="1:8" ht="17" thickBot="1" x14ac:dyDescent="0.25">
      <c r="A10" s="7" t="str">
        <f>IF(OR(D5="Wandstärke 25cm",D5="Wandstärke 20cm"),"Türöffnungen (Standardtüren ab 1,50m bis 3,50m Breite)","")</f>
        <v/>
      </c>
      <c r="D10" s="46">
        <v>1</v>
      </c>
      <c r="E10" s="8" t="str">
        <f>IF(OR(D5="Wandstärke 25cm",D5="Wandstärke 20cm"),"Stück","")</f>
        <v/>
      </c>
    </row>
    <row r="12" spans="1:8" x14ac:dyDescent="0.2">
      <c r="A12" s="7" t="str">
        <f>IF(AND($D$5&lt;&gt;"Wandstärke 15cm",OR($D$9&lt;&gt;"",$D$10&lt;&gt;"")),"Abzug Biegeträger-Fläche (qm)","")</f>
        <v/>
      </c>
      <c r="D12" s="45" t="str">
        <f>IF(AND($D$5&lt;&gt;"Wandstärke 15cm",OR($D$9&lt;&gt;"",$D$10&lt;&gt;"")),D21*(2*'Prozentuale Verteilung '!$B$20)+D22*(4*'Prozentuale Verteilung '!$B$20),"")</f>
        <v/>
      </c>
      <c r="E12" s="8" t="str">
        <f>IF(AND($D$5&lt;&gt;"Wandstärke 15cm",OR($D$9&lt;&gt;"",$D$10&lt;&gt;"")),"qm","")</f>
        <v/>
      </c>
    </row>
    <row r="13" spans="1:8" x14ac:dyDescent="0.2">
      <c r="A13" s="7" t="str">
        <f>IF(AND($D$5&lt;&gt;"Wandstärke 15cm",OR($D$9&lt;&gt;"",$D$10&lt;&gt;"")),"Wandfläche BRIQs (qm)","")</f>
        <v/>
      </c>
      <c r="D13" s="45" t="str">
        <f>IF(AND($D$5&lt;&gt;"Wandstärke 15cm",OR($D$9&lt;&gt;"",$D$10&lt;&gt;"")),$D$7-D12,"")</f>
        <v/>
      </c>
      <c r="E13" s="8" t="str">
        <f>IF(AND($D$5&lt;&gt;"Wandstärke 15cm",OR($D$9&lt;&gt;"",$D$10&lt;&gt;"")),"qm","")</f>
        <v/>
      </c>
    </row>
    <row r="16" spans="1:8" s="2" customFormat="1" ht="24" customHeight="1" thickBot="1" x14ac:dyDescent="0.25">
      <c r="A16" s="9" t="s">
        <v>2</v>
      </c>
      <c r="B16" s="9" t="s">
        <v>3</v>
      </c>
      <c r="C16" s="9" t="s">
        <v>4</v>
      </c>
      <c r="D16" s="10" t="s">
        <v>5</v>
      </c>
      <c r="F16" s="1"/>
      <c r="G16" s="1"/>
      <c r="H16" s="1"/>
    </row>
    <row r="17" spans="1:5" x14ac:dyDescent="0.2">
      <c r="A17" s="11" t="str">
        <f>IF($D$5="Wandstärke 25cm","000009",IF($D$5="Wandstärke 15cm","000029",IF($D$5="Wandstärke 20cm","000059","")))</f>
        <v>000029</v>
      </c>
      <c r="B17" s="12" t="str">
        <f>IF($A17="","",_xlfn.XLOOKUP($A17,Lagerartikel!$B:$B,Lagerartikel!$C:$C,""))</f>
        <v>WS15B25mZNHC24</v>
      </c>
      <c r="C17" s="12"/>
      <c r="D17" s="13">
        <f>IF($D$7&gt;0,ROUNDUP('Prozentuale Verteilung '!$B$18*IF($D$13="",$D$7,$D$13)*'Prozentuale Verteilung '!D9,0),"")</f>
        <v>1400</v>
      </c>
    </row>
    <row r="18" spans="1:5" x14ac:dyDescent="0.2">
      <c r="A18" s="14" t="str">
        <f>IF($D$5="Wandstärke 25cm","000010",IF($D$5="Wandstärke 15cm","000030",IF($D$5="Wandstärke 20cm","000060","")))</f>
        <v>000030</v>
      </c>
      <c r="B18" s="15" t="str">
        <f>IF($A18="","",_xlfn.XLOOKUP($A18,Lagerartikel!$B:$B,Lagerartikel!$C:$C,""))</f>
        <v>WS15B25oZNHC24</v>
      </c>
      <c r="C18" s="15"/>
      <c r="D18" s="16">
        <f>IF($D$7&gt;0,ROUNDUP('Prozentuale Verteilung '!$B$18*IF($D$13="",$D$7,$D$13)*'Prozentuale Verteilung '!D10,0),"")</f>
        <v>240</v>
      </c>
    </row>
    <row r="19" spans="1:5" x14ac:dyDescent="0.2">
      <c r="A19" s="17" t="str">
        <f>IF($D$5="Wandstärke 25cm","000011",IF($D$5="Wandstärke 15cm","000031",IF($D$5="Wandstärke 20cm","000061","")))</f>
        <v>000031</v>
      </c>
      <c r="B19" s="18" t="str">
        <f>IF($A19="","",_xlfn.XLOOKUP($A19,Lagerartikel!$B:$B,Lagerartikel!$C:$C,""))</f>
        <v>WS15B50mZNHC24</v>
      </c>
      <c r="C19" s="18"/>
      <c r="D19" s="19">
        <f>IF($D$7&gt;0,ROUNDUP('Prozentuale Verteilung '!$B$19*IF($D$13="",$D$7,$D$13)*'Prozentuale Verteilung '!D11,0),"")</f>
        <v>6480</v>
      </c>
    </row>
    <row r="20" spans="1:5" x14ac:dyDescent="0.2">
      <c r="A20" s="14" t="str">
        <f>IF($D$5="Wandstärke 25cm","000012",IF($D$5="Wandstärke 15cm","000032",IF($D$5="Wandstärke 20cm","000062","")))</f>
        <v>000032</v>
      </c>
      <c r="B20" s="15" t="str">
        <f>IF($A20="","",_xlfn.XLOOKUP($A20,Lagerartikel!$B:$B,Lagerartikel!$C:$C,""))</f>
        <v>WS15B50oZNHC24</v>
      </c>
      <c r="C20" s="15"/>
      <c r="D20" s="16">
        <f>IF($D$7&gt;0,ROUNDUP('Prozentuale Verteilung '!$B$19*IF($D$13="",$D$7,$D$13)*'Prozentuale Verteilung '!D12,0),"")</f>
        <v>700</v>
      </c>
    </row>
    <row r="21" spans="1:5" x14ac:dyDescent="0.2">
      <c r="A21" s="17" t="str">
        <f>IF($D$5="Wandstärke 25cm","000121",IF($D$5="Wandstärke 20cm","000747",""))</f>
        <v/>
      </c>
      <c r="B21" s="18" t="str">
        <f>IF($A21="","",_xlfn.XLOOKUP($A21,Lagerartikel!$B:$B,Lagerartikel!$C:$C,""))</f>
        <v/>
      </c>
      <c r="C21" s="18"/>
      <c r="D21" s="19" t="str">
        <f>IF(OR($D$5="Wandstärke 25cm",$D$5="Wandstärke 20cm"),D9,"")</f>
        <v/>
      </c>
      <c r="E21" s="20"/>
    </row>
    <row r="22" spans="1:5" x14ac:dyDescent="0.2">
      <c r="A22" s="14" t="str">
        <f>IF($D$5="Wandstärke 25cm","000129",IF($D$5="Wandstärke 20cm","000748",""))</f>
        <v/>
      </c>
      <c r="B22" s="15" t="str">
        <f>IF($A22="","",_xlfn.XLOOKUP($A22,Lagerartikel!$B:$B,Lagerartikel!$C:$C,""))</f>
        <v/>
      </c>
      <c r="C22" s="15"/>
      <c r="D22" s="16" t="str">
        <f>IF(OR($D$5="Wandstärke 25cm",$D$5="Wandstärke 20cm"),D10,"")</f>
        <v/>
      </c>
    </row>
    <row r="24" spans="1:5" x14ac:dyDescent="0.2">
      <c r="A24" s="14" t="str">
        <f>IF($D$5="Wandstärke 25cm","000008",IF($D$5="Wandstärke 15cm","000004",IF($D$5="Wandstärke 20cm","000903","")))</f>
        <v>000004</v>
      </c>
      <c r="B24" s="15" t="str">
        <f>IF($A24="","",_xlfn.XLOOKUP($A24,Lagerartikel!$B:$B,Lagerartikel!$C:$C,""))</f>
        <v>Verriegelungsdübel WS15</v>
      </c>
      <c r="C24" s="15"/>
      <c r="D24" s="16">
        <f>ROUNDUP(D17+D18+(D19*2)+(D20*2)+(N(D21)*'Prozentuale Verteilung '!$B$21)+(N(D22)*'Prozentuale Verteilung '!$B$22),0)</f>
        <v>16000</v>
      </c>
    </row>
  </sheetData>
  <sheetProtection algorithmName="SHA-512" hashValue="bf4eTjlZTpd3MnCiYXrmQ4SBnacLgyqbWJEhEG9iPR+153Smy9W/UXvXy6KZluWQYDinK9YQ2kW47MveIXnbjg==" saltValue="0NQUssA42sAoNtvdvx//Ng==" spinCount="100000" sheet="1" objects="1" scenarios="1"/>
  <phoneticPr fontId="4" type="noConversion"/>
  <conditionalFormatting sqref="A9:C13">
    <cfRule type="expression" dxfId="8" priority="16">
      <formula>$D$5="Wandstärke 15cm"</formula>
    </cfRule>
  </conditionalFormatting>
  <conditionalFormatting sqref="D8">
    <cfRule type="expression" dxfId="7" priority="41">
      <formula>$D$5="Wandstärke 15cm"</formula>
    </cfRule>
  </conditionalFormatting>
  <conditionalFormatting sqref="D9:D10">
    <cfRule type="expression" dxfId="6" priority="19">
      <formula>$D$5="Wandstärke 15cm"</formula>
    </cfRule>
  </conditionalFormatting>
  <conditionalFormatting sqref="D11:D13">
    <cfRule type="expression" dxfId="5" priority="29">
      <formula>$D$5="Wandstärke 15cm"</formula>
    </cfRule>
  </conditionalFormatting>
  <conditionalFormatting sqref="D12:D13">
    <cfRule type="expression" dxfId="4" priority="14">
      <formula>AND(OR($D$9&lt;&gt;"",$D$10&lt;&gt;""),OR($D$5="Wandstärke 25cm",$D$5="Wandstärke 20cm"))</formula>
    </cfRule>
  </conditionalFormatting>
  <conditionalFormatting sqref="D17:D20 A17:C22 A23:E25">
    <cfRule type="containsText" dxfId="3" priority="13" operator="containsText" text="FALSCH">
      <formula>NOT(ISERROR(SEARCH("FALSCH",A17)))</formula>
    </cfRule>
  </conditionalFormatting>
  <conditionalFormatting sqref="D21:D22">
    <cfRule type="cellIs" dxfId="2" priority="10" operator="equal">
      <formula>"0"</formula>
    </cfRule>
  </conditionalFormatting>
  <conditionalFormatting sqref="D21:E21">
    <cfRule type="cellIs" dxfId="1" priority="12" operator="equal">
      <formula>"0"</formula>
    </cfRule>
  </conditionalFormatting>
  <conditionalFormatting sqref="E9:E13">
    <cfRule type="expression" dxfId="0" priority="20">
      <formula>$D$5="Wandstärke 15cm"</formula>
    </cfRule>
  </conditionalFormatting>
  <dataValidations count="1">
    <dataValidation type="list" allowBlank="1" showInputMessage="1" showErrorMessage="1" sqref="D5" xr:uid="{16C4D989-FA43-354E-8AB1-70D6AB000936}">
      <formula1>"Wandstärke 15cm, Wandstärke 20cm, Wandstärke 25cm"</formula1>
    </dataValidation>
  </dataValidations>
  <pageMargins left="0.7" right="0.7" top="0.78740157499999996" bottom="0.78740157499999996" header="0.3" footer="0.3"/>
  <pageSetup paperSize="9" scale="90" orientation="landscape" horizontalDpi="0" verticalDpi="0"/>
  <colBreaks count="1" manualBreakCount="1">
    <brk id="10" max="1048575" man="1"/>
  </colBreaks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BE4CC-9FF3-4342-85DB-9646010EB1E2}">
  <sheetPr codeName="Tabelle2"/>
  <dimension ref="A3:D42"/>
  <sheetViews>
    <sheetView topLeftCell="A2" zoomScale="185" workbookViewId="0">
      <selection activeCell="A28" sqref="A28"/>
    </sheetView>
  </sheetViews>
  <sheetFormatPr baseColWidth="10" defaultColWidth="11" defaultRowHeight="16" x14ac:dyDescent="0.2"/>
  <cols>
    <col min="1" max="1" width="14" customWidth="1"/>
    <col min="2" max="2" width="18.33203125" customWidth="1"/>
    <col min="3" max="3" width="16" customWidth="1"/>
    <col min="4" max="4" width="17" customWidth="1"/>
  </cols>
  <sheetData>
    <row r="3" spans="1:4" x14ac:dyDescent="0.2">
      <c r="A3" s="21" t="s">
        <v>6</v>
      </c>
    </row>
    <row r="5" spans="1:4" x14ac:dyDescent="0.2">
      <c r="A5" t="s">
        <v>7</v>
      </c>
      <c r="B5" t="s">
        <v>8</v>
      </c>
    </row>
    <row r="8" spans="1:4" x14ac:dyDescent="0.2">
      <c r="A8" t="str">
        <f>'Mengenermittlung '!A16</f>
        <v>Artikelnummer</v>
      </c>
      <c r="B8" t="str">
        <f>'Mengenermittlung '!B16</f>
        <v>BRIQ-Typ</v>
      </c>
      <c r="C8" t="str">
        <f>'Mengenermittlung '!C16</f>
        <v xml:space="preserve">Bezeichnung </v>
      </c>
      <c r="D8" t="s">
        <v>9</v>
      </c>
    </row>
    <row r="9" spans="1:4" x14ac:dyDescent="0.2">
      <c r="A9" t="str">
        <f>'Mengenermittlung '!A17</f>
        <v>000029</v>
      </c>
      <c r="B9" t="str">
        <f>'Mengenermittlung '!B17</f>
        <v>WS15B25mZNHC24</v>
      </c>
      <c r="C9">
        <f>'Mengenermittlung '!C17</f>
        <v>0</v>
      </c>
      <c r="D9" s="22">
        <v>8.7499999999999994E-2</v>
      </c>
    </row>
    <row r="10" spans="1:4" x14ac:dyDescent="0.2">
      <c r="A10" t="str">
        <f>'Mengenermittlung '!A18</f>
        <v>000030</v>
      </c>
      <c r="B10" t="str">
        <f>'Mengenermittlung '!B18</f>
        <v>WS15B25oZNHC24</v>
      </c>
      <c r="C10">
        <f>'Mengenermittlung '!C18</f>
        <v>0</v>
      </c>
      <c r="D10" s="22">
        <v>1.4999999999999999E-2</v>
      </c>
    </row>
    <row r="11" spans="1:4" x14ac:dyDescent="0.2">
      <c r="A11" t="str">
        <f>'Mengenermittlung '!A19</f>
        <v>000031</v>
      </c>
      <c r="B11" t="str">
        <f>'Mengenermittlung '!B19</f>
        <v>WS15B50mZNHC24</v>
      </c>
      <c r="C11">
        <f>'Mengenermittlung '!C19</f>
        <v>0</v>
      </c>
      <c r="D11" s="22">
        <v>0.81</v>
      </c>
    </row>
    <row r="12" spans="1:4" x14ac:dyDescent="0.2">
      <c r="A12" t="str">
        <f>'Mengenermittlung '!A20</f>
        <v>000032</v>
      </c>
      <c r="B12" t="str">
        <f>'Mengenermittlung '!B20</f>
        <v>WS15B50oZNHC24</v>
      </c>
      <c r="C12">
        <f>'Mengenermittlung '!C20</f>
        <v>0</v>
      </c>
      <c r="D12" s="22">
        <v>8.7499999999999994E-2</v>
      </c>
    </row>
    <row r="13" spans="1:4" x14ac:dyDescent="0.2">
      <c r="A13" t="str">
        <f>'Mengenermittlung '!A21</f>
        <v/>
      </c>
      <c r="B13" t="str">
        <f>'Mengenermittlung '!B21</f>
        <v/>
      </c>
      <c r="C13">
        <f>'Mengenermittlung '!C21</f>
        <v>0</v>
      </c>
      <c r="D13" t="s">
        <v>10</v>
      </c>
    </row>
    <row r="14" spans="1:4" x14ac:dyDescent="0.2">
      <c r="A14" t="str">
        <f>'Mengenermittlung '!A22</f>
        <v/>
      </c>
      <c r="B14" t="str">
        <f>'Mengenermittlung '!B22</f>
        <v/>
      </c>
      <c r="C14">
        <f>'Mengenermittlung '!C22</f>
        <v>0</v>
      </c>
      <c r="D14" t="s">
        <v>10</v>
      </c>
    </row>
    <row r="17" spans="1:4" x14ac:dyDescent="0.2">
      <c r="A17" s="23" t="s">
        <v>135</v>
      </c>
    </row>
    <row r="18" spans="1:4" x14ac:dyDescent="0.2">
      <c r="A18" s="24" t="s">
        <v>136</v>
      </c>
      <c r="B18" s="25">
        <f>IF('Mengenermittlung '!$D$5="Wandstärke 20cm",25,16)</f>
        <v>16</v>
      </c>
    </row>
    <row r="19" spans="1:4" x14ac:dyDescent="0.2">
      <c r="A19" s="24" t="s">
        <v>137</v>
      </c>
      <c r="B19" s="25">
        <f>IF('Mengenermittlung '!$D$5="Wandstärke 20cm",12.5,8)</f>
        <v>8</v>
      </c>
    </row>
    <row r="20" spans="1:4" x14ac:dyDescent="0.2">
      <c r="A20" s="24" t="s">
        <v>138</v>
      </c>
      <c r="B20" s="25">
        <f>IF('Mengenermittlung '!$D$5="Wandstärke 20cm",0.2,0.25)</f>
        <v>0.25</v>
      </c>
    </row>
    <row r="21" spans="1:4" x14ac:dyDescent="0.2">
      <c r="A21" s="24" t="s">
        <v>139</v>
      </c>
      <c r="B21" s="25">
        <f>IF('Mengenermittlung '!$D$5="Wandstärke 20cm",10,8)</f>
        <v>8</v>
      </c>
    </row>
    <row r="22" spans="1:4" x14ac:dyDescent="0.2">
      <c r="A22" s="24" t="s">
        <v>140</v>
      </c>
      <c r="B22" s="25">
        <f>IF('Mengenermittlung '!$D$5="Wandstärke 20cm",20,16)</f>
        <v>16</v>
      </c>
    </row>
    <row r="25" spans="1:4" x14ac:dyDescent="0.2">
      <c r="A25" s="23" t="s">
        <v>142</v>
      </c>
    </row>
    <row r="26" spans="1:4" x14ac:dyDescent="0.2">
      <c r="A26" s="26" t="s">
        <v>3</v>
      </c>
      <c r="B26" s="27" t="s">
        <v>81</v>
      </c>
      <c r="C26" s="27" t="s">
        <v>141</v>
      </c>
      <c r="D26" s="27" t="s">
        <v>82</v>
      </c>
    </row>
    <row r="27" spans="1:4" x14ac:dyDescent="0.2">
      <c r="A27" s="24" t="str">
        <f>'Mengenermittlung '!B17</f>
        <v>WS15B25mZNHC24</v>
      </c>
      <c r="B27" s="28">
        <v>11.06</v>
      </c>
      <c r="C27" s="28">
        <v>7.7</v>
      </c>
      <c r="D27" s="28">
        <v>14.87</v>
      </c>
    </row>
    <row r="28" spans="1:4" x14ac:dyDescent="0.2">
      <c r="A28" s="24" t="str">
        <f>'Mengenermittlung '!B18</f>
        <v>WS15B25oZNHC24</v>
      </c>
      <c r="B28" s="28">
        <v>11.06</v>
      </c>
      <c r="C28" s="28">
        <v>7.7</v>
      </c>
      <c r="D28" s="28">
        <v>14.87</v>
      </c>
    </row>
    <row r="29" spans="1:4" x14ac:dyDescent="0.2">
      <c r="A29" s="24" t="str">
        <f>'Mengenermittlung '!B19</f>
        <v>WS15B50mZNHC24</v>
      </c>
      <c r="B29" s="28">
        <v>22.15</v>
      </c>
      <c r="C29" s="28">
        <v>15.4</v>
      </c>
      <c r="D29" s="28">
        <v>29.15</v>
      </c>
    </row>
    <row r="30" spans="1:4" x14ac:dyDescent="0.2">
      <c r="A30" s="24" t="str">
        <f>'Mengenermittlung '!B20</f>
        <v>WS15B50oZNHC24</v>
      </c>
      <c r="B30" s="28">
        <v>22.15</v>
      </c>
      <c r="C30" s="28">
        <v>15.4</v>
      </c>
      <c r="D30" s="28">
        <v>29.15</v>
      </c>
    </row>
    <row r="31" spans="1:4" x14ac:dyDescent="0.2">
      <c r="A31" s="24" t="str">
        <f>'Mengenermittlung '!B21</f>
        <v/>
      </c>
      <c r="B31" s="28"/>
      <c r="C31" s="28">
        <v>140.34</v>
      </c>
      <c r="D31" s="28">
        <v>160.62</v>
      </c>
    </row>
    <row r="32" spans="1:4" x14ac:dyDescent="0.2">
      <c r="A32" s="24" t="str">
        <f>'Mengenermittlung '!B22</f>
        <v/>
      </c>
      <c r="B32" s="28"/>
      <c r="C32" s="28">
        <v>300</v>
      </c>
      <c r="D32" s="28">
        <v>473.64</v>
      </c>
    </row>
    <row r="33" spans="1:4" x14ac:dyDescent="0.2">
      <c r="A33" s="24">
        <f>'Mengenermittlung '!B23</f>
        <v>0</v>
      </c>
      <c r="B33" s="28"/>
      <c r="C33" s="28"/>
      <c r="D33" s="28"/>
    </row>
    <row r="34" spans="1:4" x14ac:dyDescent="0.2">
      <c r="A34" s="24" t="str">
        <f>'Mengenermittlung '!B24</f>
        <v>Verriegelungsdübel WS15</v>
      </c>
      <c r="B34" s="28">
        <v>0.1</v>
      </c>
      <c r="C34" s="28">
        <v>0.1</v>
      </c>
      <c r="D34" s="28">
        <v>0.1</v>
      </c>
    </row>
    <row r="35" spans="1:4" x14ac:dyDescent="0.2">
      <c r="A35" s="24">
        <f>'Mengenermittlung '!B25</f>
        <v>0</v>
      </c>
      <c r="B35" s="28"/>
      <c r="C35" s="28"/>
      <c r="D35" s="28"/>
    </row>
    <row r="36" spans="1:4" x14ac:dyDescent="0.2">
      <c r="A36" s="24" t="e">
        <f>'Mengenermittlung '!#REF!</f>
        <v>#REF!</v>
      </c>
      <c r="B36" s="28"/>
      <c r="C36" s="28"/>
      <c r="D36" s="28"/>
    </row>
    <row r="37" spans="1:4" x14ac:dyDescent="0.2">
      <c r="A37" s="24" t="e">
        <f>'Mengenermittlung '!#REF!</f>
        <v>#REF!</v>
      </c>
      <c r="B37" s="28">
        <v>15</v>
      </c>
      <c r="C37" s="28">
        <v>15</v>
      </c>
      <c r="D37" s="28">
        <v>15</v>
      </c>
    </row>
    <row r="38" spans="1:4" x14ac:dyDescent="0.2">
      <c r="A38" s="24" t="e">
        <f>'Mengenermittlung '!#REF!</f>
        <v>#REF!</v>
      </c>
      <c r="B38" s="28">
        <v>15</v>
      </c>
      <c r="C38" s="28">
        <v>15</v>
      </c>
      <c r="D38" s="28">
        <v>15</v>
      </c>
    </row>
    <row r="39" spans="1:4" x14ac:dyDescent="0.2">
      <c r="A39" s="24" t="e">
        <f>'Mengenermittlung '!#REF!</f>
        <v>#REF!</v>
      </c>
      <c r="B39" s="28">
        <v>15</v>
      </c>
      <c r="C39" s="28">
        <v>15</v>
      </c>
      <c r="D39" s="28">
        <v>15</v>
      </c>
    </row>
    <row r="40" spans="1:4" x14ac:dyDescent="0.2">
      <c r="A40" s="24" t="e">
        <f>'Mengenermittlung '!#REF!</f>
        <v>#REF!</v>
      </c>
      <c r="B40" s="28">
        <v>15</v>
      </c>
      <c r="C40" s="28">
        <v>15</v>
      </c>
      <c r="D40" s="28">
        <v>15</v>
      </c>
    </row>
    <row r="41" spans="1:4" x14ac:dyDescent="0.2">
      <c r="A41" s="24" t="e">
        <f>'Mengenermittlung '!#REF!</f>
        <v>#REF!</v>
      </c>
      <c r="B41" s="28"/>
      <c r="C41" s="28"/>
      <c r="D41" s="28"/>
    </row>
    <row r="42" spans="1:4" x14ac:dyDescent="0.2">
      <c r="A42" s="24" t="e">
        <f>'Mengenermittlung '!#REF!</f>
        <v>#REF!</v>
      </c>
      <c r="B42" s="28">
        <v>2.5</v>
      </c>
      <c r="C42" s="28">
        <v>2.5</v>
      </c>
      <c r="D42" s="28">
        <v>2.5</v>
      </c>
    </row>
  </sheetData>
  <sheetProtection algorithmName="SHA-512" hashValue="sqS44iSvbCksnzYj+ol7dFDNtoJZW11fEowhq7JNSpUwPFydxpWjXxBia02FC45587t4DRDq5aRTYaMWIvAeQA==" saltValue="Eb9GJ0GP3YQ++UzrK3Rcgg==" spinCount="100000" sheet="1" objects="1" scenarios="1"/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858C-AA85-8A41-B5B7-A5F5BBF4D3CA}">
  <sheetPr codeName="Tabelle3"/>
  <dimension ref="A1:Q45"/>
  <sheetViews>
    <sheetView workbookViewId="0">
      <selection activeCell="A6" sqref="A6:XFD6"/>
    </sheetView>
  </sheetViews>
  <sheetFormatPr baseColWidth="10" defaultRowHeight="16" x14ac:dyDescent="0.2"/>
  <sheetData>
    <row r="1" spans="1:17" x14ac:dyDescent="0.2">
      <c r="A1" s="29" t="s">
        <v>12</v>
      </c>
      <c r="B1" s="30" t="s">
        <v>2</v>
      </c>
      <c r="C1" s="30" t="s">
        <v>83</v>
      </c>
      <c r="D1" s="30" t="s">
        <v>84</v>
      </c>
      <c r="E1" s="30" t="s">
        <v>13</v>
      </c>
      <c r="F1" s="30" t="s">
        <v>11</v>
      </c>
      <c r="G1" s="30" t="s">
        <v>14</v>
      </c>
      <c r="H1" s="30" t="s">
        <v>15</v>
      </c>
      <c r="I1" s="30" t="s">
        <v>17</v>
      </c>
      <c r="J1" s="30" t="s">
        <v>18</v>
      </c>
      <c r="K1" s="30" t="s">
        <v>16</v>
      </c>
      <c r="L1" s="30" t="s">
        <v>85</v>
      </c>
      <c r="M1" s="30" t="s">
        <v>86</v>
      </c>
      <c r="N1" s="30" t="s">
        <v>87</v>
      </c>
      <c r="O1" s="30" t="s">
        <v>88</v>
      </c>
      <c r="P1" s="30" t="s">
        <v>89</v>
      </c>
      <c r="Q1" s="30" t="s">
        <v>90</v>
      </c>
    </row>
    <row r="2" spans="1:17" x14ac:dyDescent="0.2">
      <c r="A2" s="31" t="s">
        <v>20</v>
      </c>
      <c r="B2" s="32" t="s">
        <v>21</v>
      </c>
      <c r="C2" s="33" t="s">
        <v>91</v>
      </c>
      <c r="D2" s="33"/>
      <c r="E2" s="33" t="s">
        <v>22</v>
      </c>
      <c r="F2" s="33" t="s">
        <v>19</v>
      </c>
      <c r="G2" s="33" t="s">
        <v>23</v>
      </c>
      <c r="H2" s="33" t="s">
        <v>24</v>
      </c>
      <c r="I2" s="33" t="s">
        <v>92</v>
      </c>
      <c r="J2" s="33" t="s">
        <v>26</v>
      </c>
      <c r="K2" s="33" t="s">
        <v>25</v>
      </c>
      <c r="L2" s="34">
        <v>3.8704000000000002E-2</v>
      </c>
      <c r="M2" s="33"/>
      <c r="N2" s="33" t="s">
        <v>93</v>
      </c>
      <c r="O2" s="33" t="s">
        <v>93</v>
      </c>
      <c r="P2" s="34">
        <v>0</v>
      </c>
      <c r="Q2" s="33">
        <v>4.8000000000000001E-5</v>
      </c>
    </row>
    <row r="3" spans="1:17" x14ac:dyDescent="0.2">
      <c r="A3" s="35" t="s">
        <v>20</v>
      </c>
      <c r="B3" s="32" t="s">
        <v>27</v>
      </c>
      <c r="C3" s="36" t="s">
        <v>94</v>
      </c>
      <c r="D3" s="36"/>
      <c r="E3" s="36" t="s">
        <v>22</v>
      </c>
      <c r="F3" s="36" t="s">
        <v>19</v>
      </c>
      <c r="G3" s="36" t="s">
        <v>23</v>
      </c>
      <c r="H3" s="36" t="s">
        <v>24</v>
      </c>
      <c r="I3" s="36" t="s">
        <v>92</v>
      </c>
      <c r="J3" s="36" t="s">
        <v>26</v>
      </c>
      <c r="K3" s="36" t="s">
        <v>25</v>
      </c>
      <c r="L3" s="37">
        <v>6.2831999999999999E-2</v>
      </c>
      <c r="M3" s="36" t="s">
        <v>20</v>
      </c>
      <c r="N3" s="36" t="s">
        <v>93</v>
      </c>
      <c r="O3" s="36" t="s">
        <v>93</v>
      </c>
      <c r="P3" s="37">
        <v>0</v>
      </c>
      <c r="Q3" s="36">
        <v>1.15E-4</v>
      </c>
    </row>
    <row r="4" spans="1:17" x14ac:dyDescent="0.2">
      <c r="A4" s="35" t="s">
        <v>20</v>
      </c>
      <c r="B4" s="32" t="s">
        <v>29</v>
      </c>
      <c r="C4" s="36" t="s">
        <v>30</v>
      </c>
      <c r="D4" s="36"/>
      <c r="E4" s="36" t="s">
        <v>22</v>
      </c>
      <c r="F4" s="36" t="s">
        <v>28</v>
      </c>
      <c r="G4" s="36" t="s">
        <v>23</v>
      </c>
      <c r="H4" s="36" t="s">
        <v>24</v>
      </c>
      <c r="I4" s="36" t="s">
        <v>92</v>
      </c>
      <c r="J4" s="36" t="s">
        <v>26</v>
      </c>
      <c r="K4" s="36" t="s">
        <v>25</v>
      </c>
      <c r="L4" s="37">
        <v>7</v>
      </c>
      <c r="M4" s="36" t="s">
        <v>20</v>
      </c>
      <c r="N4" s="36" t="s">
        <v>93</v>
      </c>
      <c r="O4" s="36" t="s">
        <v>93</v>
      </c>
      <c r="P4" s="37">
        <v>0</v>
      </c>
      <c r="Q4" s="36">
        <v>1.562E-2</v>
      </c>
    </row>
    <row r="5" spans="1:17" x14ac:dyDescent="0.2">
      <c r="A5" s="35" t="s">
        <v>20</v>
      </c>
      <c r="B5" s="32" t="s">
        <v>31</v>
      </c>
      <c r="C5" s="36" t="s">
        <v>32</v>
      </c>
      <c r="D5" s="36"/>
      <c r="E5" s="36" t="s">
        <v>22</v>
      </c>
      <c r="F5" s="36" t="s">
        <v>28</v>
      </c>
      <c r="G5" s="36" t="s">
        <v>23</v>
      </c>
      <c r="H5" s="36" t="s">
        <v>24</v>
      </c>
      <c r="I5" s="36" t="s">
        <v>92</v>
      </c>
      <c r="J5" s="36" t="s">
        <v>26</v>
      </c>
      <c r="K5" s="36" t="s">
        <v>25</v>
      </c>
      <c r="L5" s="37">
        <v>7</v>
      </c>
      <c r="M5" s="36"/>
      <c r="N5" s="36" t="s">
        <v>93</v>
      </c>
      <c r="O5" s="36" t="s">
        <v>93</v>
      </c>
      <c r="P5" s="37">
        <v>0</v>
      </c>
      <c r="Q5" s="36">
        <v>1.504E-2</v>
      </c>
    </row>
    <row r="6" spans="1:17" x14ac:dyDescent="0.2">
      <c r="A6" s="35" t="s">
        <v>20</v>
      </c>
      <c r="B6" s="32" t="s">
        <v>33</v>
      </c>
      <c r="C6" s="36" t="s">
        <v>34</v>
      </c>
      <c r="D6" s="36"/>
      <c r="E6" s="36" t="s">
        <v>22</v>
      </c>
      <c r="F6" s="36" t="s">
        <v>28</v>
      </c>
      <c r="G6" s="36" t="s">
        <v>23</v>
      </c>
      <c r="H6" s="36" t="s">
        <v>24</v>
      </c>
      <c r="I6" s="36" t="s">
        <v>92</v>
      </c>
      <c r="J6" s="36" t="s">
        <v>26</v>
      </c>
      <c r="K6" s="36" t="s">
        <v>25</v>
      </c>
      <c r="L6" s="37">
        <v>14</v>
      </c>
      <c r="M6" s="36"/>
      <c r="N6" s="36" t="s">
        <v>93</v>
      </c>
      <c r="O6" s="36" t="s">
        <v>93</v>
      </c>
      <c r="P6" s="37">
        <v>0</v>
      </c>
      <c r="Q6" s="36">
        <v>3.125E-2</v>
      </c>
    </row>
    <row r="7" spans="1:17" x14ac:dyDescent="0.2">
      <c r="A7" s="35" t="s">
        <v>20</v>
      </c>
      <c r="B7" s="32" t="s">
        <v>35</v>
      </c>
      <c r="C7" s="36" t="s">
        <v>36</v>
      </c>
      <c r="D7" s="36"/>
      <c r="E7" s="36" t="s">
        <v>22</v>
      </c>
      <c r="F7" s="36" t="s">
        <v>28</v>
      </c>
      <c r="G7" s="36" t="s">
        <v>23</v>
      </c>
      <c r="H7" s="36" t="s">
        <v>24</v>
      </c>
      <c r="I7" s="36" t="s">
        <v>92</v>
      </c>
      <c r="J7" s="36" t="s">
        <v>26</v>
      </c>
      <c r="K7" s="36" t="s">
        <v>25</v>
      </c>
      <c r="L7" s="37">
        <v>14</v>
      </c>
      <c r="M7" s="36"/>
      <c r="N7" s="36" t="s">
        <v>93</v>
      </c>
      <c r="O7" s="36" t="s">
        <v>93</v>
      </c>
      <c r="P7" s="37">
        <v>0</v>
      </c>
      <c r="Q7" s="36">
        <v>3.0089999999999999E-2</v>
      </c>
    </row>
    <row r="8" spans="1:17" x14ac:dyDescent="0.2">
      <c r="A8" s="35" t="s">
        <v>20</v>
      </c>
      <c r="B8" s="32" t="s">
        <v>37</v>
      </c>
      <c r="C8" s="36" t="s">
        <v>38</v>
      </c>
      <c r="D8" s="36"/>
      <c r="E8" s="36" t="s">
        <v>22</v>
      </c>
      <c r="F8" s="36" t="s">
        <v>28</v>
      </c>
      <c r="G8" s="36" t="s">
        <v>23</v>
      </c>
      <c r="H8" s="36" t="s">
        <v>24</v>
      </c>
      <c r="I8" s="36" t="s">
        <v>92</v>
      </c>
      <c r="J8" s="36" t="s">
        <v>26</v>
      </c>
      <c r="K8" s="36" t="s">
        <v>25</v>
      </c>
      <c r="L8" s="37">
        <v>4</v>
      </c>
      <c r="M8" s="36"/>
      <c r="N8" s="36" t="s">
        <v>93</v>
      </c>
      <c r="O8" s="36" t="s">
        <v>93</v>
      </c>
      <c r="P8" s="37">
        <v>0</v>
      </c>
      <c r="Q8" s="36">
        <v>9.375E-2</v>
      </c>
    </row>
    <row r="9" spans="1:17" x14ac:dyDescent="0.2">
      <c r="A9" s="35" t="s">
        <v>20</v>
      </c>
      <c r="B9" s="32" t="s">
        <v>39</v>
      </c>
      <c r="C9" s="36" t="s">
        <v>40</v>
      </c>
      <c r="D9" s="36"/>
      <c r="E9" s="36" t="s">
        <v>22</v>
      </c>
      <c r="F9" s="36" t="s">
        <v>28</v>
      </c>
      <c r="G9" s="36" t="s">
        <v>23</v>
      </c>
      <c r="H9" s="36" t="s">
        <v>24</v>
      </c>
      <c r="I9" s="36" t="s">
        <v>92</v>
      </c>
      <c r="J9" s="36" t="s">
        <v>26</v>
      </c>
      <c r="K9" s="36" t="s">
        <v>25</v>
      </c>
      <c r="L9" s="37">
        <v>4</v>
      </c>
      <c r="M9" s="36"/>
      <c r="N9" s="36" t="s">
        <v>93</v>
      </c>
      <c r="O9" s="36" t="s">
        <v>93</v>
      </c>
      <c r="P9" s="37">
        <v>0</v>
      </c>
      <c r="Q9" s="36">
        <v>9.0279999999999999E-2</v>
      </c>
    </row>
    <row r="10" spans="1:17" x14ac:dyDescent="0.2">
      <c r="A10" s="35" t="s">
        <v>20</v>
      </c>
      <c r="B10" s="32" t="s">
        <v>41</v>
      </c>
      <c r="C10" s="36" t="s">
        <v>42</v>
      </c>
      <c r="D10" s="36"/>
      <c r="E10" s="36" t="s">
        <v>22</v>
      </c>
      <c r="F10" s="36" t="s">
        <v>28</v>
      </c>
      <c r="G10" s="36" t="s">
        <v>23</v>
      </c>
      <c r="H10" s="36" t="s">
        <v>24</v>
      </c>
      <c r="I10" s="36" t="s">
        <v>92</v>
      </c>
      <c r="J10" s="36" t="s">
        <v>26</v>
      </c>
      <c r="K10" s="36" t="s">
        <v>25</v>
      </c>
      <c r="L10" s="37">
        <v>8</v>
      </c>
      <c r="M10" s="36"/>
      <c r="N10" s="36" t="s">
        <v>93</v>
      </c>
      <c r="O10" s="36" t="s">
        <v>93</v>
      </c>
      <c r="P10" s="37">
        <v>0</v>
      </c>
      <c r="Q10" s="36">
        <v>1.8749999999999999E-2</v>
      </c>
    </row>
    <row r="11" spans="1:17" x14ac:dyDescent="0.2">
      <c r="A11" s="35" t="s">
        <v>20</v>
      </c>
      <c r="B11" s="32" t="s">
        <v>43</v>
      </c>
      <c r="C11" s="36" t="s">
        <v>44</v>
      </c>
      <c r="D11" s="36"/>
      <c r="E11" s="36" t="s">
        <v>22</v>
      </c>
      <c r="F11" s="36" t="s">
        <v>28</v>
      </c>
      <c r="G11" s="36" t="s">
        <v>23</v>
      </c>
      <c r="H11" s="36" t="s">
        <v>24</v>
      </c>
      <c r="I11" s="36" t="s">
        <v>92</v>
      </c>
      <c r="J11" s="36" t="s">
        <v>26</v>
      </c>
      <c r="K11" s="36" t="s">
        <v>25</v>
      </c>
      <c r="L11" s="37">
        <v>8</v>
      </c>
      <c r="M11" s="36"/>
      <c r="N11" s="36" t="s">
        <v>93</v>
      </c>
      <c r="O11" s="36" t="s">
        <v>93</v>
      </c>
      <c r="P11" s="37">
        <v>0</v>
      </c>
      <c r="Q11" s="36">
        <v>1.805E-2</v>
      </c>
    </row>
    <row r="12" spans="1:17" x14ac:dyDescent="0.2">
      <c r="A12" s="35" t="s">
        <v>20</v>
      </c>
      <c r="B12" s="32" t="s">
        <v>116</v>
      </c>
      <c r="C12" s="36" t="s">
        <v>95</v>
      </c>
      <c r="D12" s="36"/>
      <c r="E12" s="36" t="s">
        <v>22</v>
      </c>
      <c r="F12" s="36" t="s">
        <v>28</v>
      </c>
      <c r="G12" s="36" t="s">
        <v>23</v>
      </c>
      <c r="H12" s="36" t="s">
        <v>24</v>
      </c>
      <c r="I12" s="36" t="s">
        <v>92</v>
      </c>
      <c r="J12" s="36" t="s">
        <v>26</v>
      </c>
      <c r="K12" s="36" t="s">
        <v>25</v>
      </c>
      <c r="L12" s="37">
        <v>3.7</v>
      </c>
      <c r="M12" s="36"/>
      <c r="N12" s="36" t="s">
        <v>93</v>
      </c>
      <c r="O12" s="36" t="s">
        <v>93</v>
      </c>
      <c r="P12" s="37">
        <v>0</v>
      </c>
      <c r="Q12" s="36"/>
    </row>
    <row r="13" spans="1:17" x14ac:dyDescent="0.2">
      <c r="A13" s="35" t="s">
        <v>20</v>
      </c>
      <c r="B13" s="32" t="s">
        <v>117</v>
      </c>
      <c r="C13" s="36" t="s">
        <v>96</v>
      </c>
      <c r="D13" s="36"/>
      <c r="E13" s="36" t="s">
        <v>22</v>
      </c>
      <c r="F13" s="36" t="s">
        <v>28</v>
      </c>
      <c r="G13" s="36" t="s">
        <v>23</v>
      </c>
      <c r="H13" s="36" t="s">
        <v>24</v>
      </c>
      <c r="I13" s="36" t="s">
        <v>92</v>
      </c>
      <c r="J13" s="36" t="s">
        <v>26</v>
      </c>
      <c r="K13" s="36" t="s">
        <v>25</v>
      </c>
      <c r="L13" s="37">
        <v>3.6</v>
      </c>
      <c r="M13" s="36"/>
      <c r="N13" s="36" t="s">
        <v>93</v>
      </c>
      <c r="O13" s="36" t="s">
        <v>93</v>
      </c>
      <c r="P13" s="37">
        <v>0</v>
      </c>
      <c r="Q13" s="36"/>
    </row>
    <row r="14" spans="1:17" x14ac:dyDescent="0.2">
      <c r="A14" s="35" t="s">
        <v>20</v>
      </c>
      <c r="B14" s="32" t="s">
        <v>118</v>
      </c>
      <c r="C14" s="36" t="s">
        <v>97</v>
      </c>
      <c r="D14" s="36"/>
      <c r="E14" s="36" t="s">
        <v>22</v>
      </c>
      <c r="F14" s="36" t="s">
        <v>28</v>
      </c>
      <c r="G14" s="36" t="s">
        <v>23</v>
      </c>
      <c r="H14" s="36" t="s">
        <v>24</v>
      </c>
      <c r="I14" s="36" t="s">
        <v>92</v>
      </c>
      <c r="J14" s="36" t="s">
        <v>26</v>
      </c>
      <c r="K14" s="36" t="s">
        <v>25</v>
      </c>
      <c r="L14" s="37">
        <v>7.3</v>
      </c>
      <c r="M14" s="36"/>
      <c r="N14" s="36" t="s">
        <v>93</v>
      </c>
      <c r="O14" s="36" t="s">
        <v>93</v>
      </c>
      <c r="P14" s="37">
        <v>0</v>
      </c>
      <c r="Q14" s="36"/>
    </row>
    <row r="15" spans="1:17" x14ac:dyDescent="0.2">
      <c r="A15" s="35" t="s">
        <v>20</v>
      </c>
      <c r="B15" s="32" t="s">
        <v>119</v>
      </c>
      <c r="C15" s="36" t="s">
        <v>98</v>
      </c>
      <c r="D15" s="36"/>
      <c r="E15" s="36" t="s">
        <v>22</v>
      </c>
      <c r="F15" s="36" t="s">
        <v>28</v>
      </c>
      <c r="G15" s="36" t="s">
        <v>23</v>
      </c>
      <c r="H15" s="36" t="s">
        <v>24</v>
      </c>
      <c r="I15" s="36" t="s">
        <v>92</v>
      </c>
      <c r="J15" s="36" t="s">
        <v>26</v>
      </c>
      <c r="K15" s="36" t="s">
        <v>25</v>
      </c>
      <c r="L15" s="37">
        <v>7.1</v>
      </c>
      <c r="M15" s="36"/>
      <c r="N15" s="36" t="s">
        <v>93</v>
      </c>
      <c r="O15" s="36" t="s">
        <v>93</v>
      </c>
      <c r="P15" s="37">
        <v>0</v>
      </c>
      <c r="Q15" s="36"/>
    </row>
    <row r="16" spans="1:17" x14ac:dyDescent="0.2">
      <c r="A16" s="35" t="s">
        <v>20</v>
      </c>
      <c r="B16" s="32" t="s">
        <v>54</v>
      </c>
      <c r="C16" s="36" t="s">
        <v>55</v>
      </c>
      <c r="D16" s="36"/>
      <c r="E16" s="36" t="s">
        <v>22</v>
      </c>
      <c r="F16" s="36" t="s">
        <v>53</v>
      </c>
      <c r="G16" s="36" t="s">
        <v>23</v>
      </c>
      <c r="H16" s="36" t="s">
        <v>24</v>
      </c>
      <c r="I16" s="36" t="s">
        <v>92</v>
      </c>
      <c r="J16" s="36" t="s">
        <v>26</v>
      </c>
      <c r="K16" s="36" t="s">
        <v>25</v>
      </c>
      <c r="L16" s="37">
        <v>56</v>
      </c>
      <c r="M16" s="36"/>
      <c r="N16" s="36" t="s">
        <v>93</v>
      </c>
      <c r="O16" s="36" t="s">
        <v>93</v>
      </c>
      <c r="P16" s="37">
        <v>0</v>
      </c>
      <c r="Q16" s="36">
        <v>0.125</v>
      </c>
    </row>
    <row r="17" spans="1:17" x14ac:dyDescent="0.2">
      <c r="A17" s="35" t="s">
        <v>20</v>
      </c>
      <c r="B17" s="32" t="s">
        <v>56</v>
      </c>
      <c r="C17" s="36" t="s">
        <v>57</v>
      </c>
      <c r="D17" s="36"/>
      <c r="E17" s="36" t="s">
        <v>22</v>
      </c>
      <c r="F17" s="36" t="s">
        <v>53</v>
      </c>
      <c r="G17" s="36" t="s">
        <v>23</v>
      </c>
      <c r="H17" s="36" t="s">
        <v>24</v>
      </c>
      <c r="I17" s="36" t="s">
        <v>92</v>
      </c>
      <c r="J17" s="36" t="s">
        <v>26</v>
      </c>
      <c r="K17" s="36" t="s">
        <v>25</v>
      </c>
      <c r="L17" s="37">
        <v>112</v>
      </c>
      <c r="M17" s="36"/>
      <c r="N17" s="36" t="s">
        <v>93</v>
      </c>
      <c r="O17" s="36" t="s">
        <v>93</v>
      </c>
      <c r="P17" s="37">
        <v>0</v>
      </c>
      <c r="Q17" s="36">
        <v>0.25</v>
      </c>
    </row>
    <row r="18" spans="1:17" x14ac:dyDescent="0.2">
      <c r="A18" s="35" t="s">
        <v>20</v>
      </c>
      <c r="B18" s="32" t="s">
        <v>58</v>
      </c>
      <c r="C18" s="36" t="s">
        <v>59</v>
      </c>
      <c r="D18" s="36"/>
      <c r="E18" s="36" t="s">
        <v>22</v>
      </c>
      <c r="F18" s="36" t="s">
        <v>53</v>
      </c>
      <c r="G18" s="36" t="s">
        <v>23</v>
      </c>
      <c r="H18" s="36" t="s">
        <v>24</v>
      </c>
      <c r="I18" s="36" t="s">
        <v>92</v>
      </c>
      <c r="J18" s="36" t="s">
        <v>26</v>
      </c>
      <c r="K18" s="36" t="s">
        <v>25</v>
      </c>
      <c r="L18" s="37">
        <v>56</v>
      </c>
      <c r="M18" s="36"/>
      <c r="N18" s="36" t="s">
        <v>93</v>
      </c>
      <c r="O18" s="36" t="s">
        <v>93</v>
      </c>
      <c r="P18" s="37">
        <v>0</v>
      </c>
      <c r="Q18" s="36">
        <v>0.12037</v>
      </c>
    </row>
    <row r="19" spans="1:17" x14ac:dyDescent="0.2">
      <c r="A19" s="35" t="s">
        <v>20</v>
      </c>
      <c r="B19" s="32" t="s">
        <v>60</v>
      </c>
      <c r="C19" s="36" t="s">
        <v>61</v>
      </c>
      <c r="D19" s="36"/>
      <c r="E19" s="36" t="s">
        <v>22</v>
      </c>
      <c r="F19" s="36" t="s">
        <v>53</v>
      </c>
      <c r="G19" s="36" t="s">
        <v>23</v>
      </c>
      <c r="H19" s="36" t="s">
        <v>24</v>
      </c>
      <c r="I19" s="36" t="s">
        <v>92</v>
      </c>
      <c r="J19" s="36" t="s">
        <v>26</v>
      </c>
      <c r="K19" s="36" t="s">
        <v>25</v>
      </c>
      <c r="L19" s="37">
        <v>112</v>
      </c>
      <c r="M19" s="36"/>
      <c r="N19" s="36" t="s">
        <v>93</v>
      </c>
      <c r="O19" s="36" t="s">
        <v>93</v>
      </c>
      <c r="P19" s="37">
        <v>0</v>
      </c>
      <c r="Q19" s="36">
        <v>0.24074000000000001</v>
      </c>
    </row>
    <row r="20" spans="1:17" x14ac:dyDescent="0.2">
      <c r="A20" s="35" t="s">
        <v>20</v>
      </c>
      <c r="B20" s="32" t="s">
        <v>120</v>
      </c>
      <c r="C20" s="36" t="s">
        <v>99</v>
      </c>
      <c r="D20" s="36"/>
      <c r="E20" s="36" t="s">
        <v>22</v>
      </c>
      <c r="F20" s="36" t="s">
        <v>100</v>
      </c>
      <c r="G20" s="36" t="s">
        <v>23</v>
      </c>
      <c r="H20" s="36" t="s">
        <v>24</v>
      </c>
      <c r="I20" s="36" t="s">
        <v>92</v>
      </c>
      <c r="J20" s="36" t="s">
        <v>26</v>
      </c>
      <c r="K20" s="36" t="s">
        <v>25</v>
      </c>
      <c r="L20" s="37">
        <v>112</v>
      </c>
      <c r="M20" s="36"/>
      <c r="N20" s="36" t="s">
        <v>93</v>
      </c>
      <c r="O20" s="36" t="s">
        <v>93</v>
      </c>
      <c r="P20" s="37">
        <v>0</v>
      </c>
      <c r="Q20" s="36">
        <v>0.25</v>
      </c>
    </row>
    <row r="21" spans="1:17" x14ac:dyDescent="0.2">
      <c r="A21" s="35" t="s">
        <v>20</v>
      </c>
      <c r="B21" s="32" t="s">
        <v>63</v>
      </c>
      <c r="C21" s="36" t="s">
        <v>64</v>
      </c>
      <c r="D21" s="36"/>
      <c r="E21" s="36" t="s">
        <v>65</v>
      </c>
      <c r="F21" s="36" t="s">
        <v>62</v>
      </c>
      <c r="G21" s="36" t="s">
        <v>23</v>
      </c>
      <c r="H21" s="36" t="s">
        <v>24</v>
      </c>
      <c r="I21" s="36" t="s">
        <v>92</v>
      </c>
      <c r="J21" s="36" t="s">
        <v>26</v>
      </c>
      <c r="K21" s="36" t="s">
        <v>25</v>
      </c>
      <c r="L21" s="37">
        <v>23</v>
      </c>
      <c r="M21" s="36"/>
      <c r="N21" s="36" t="s">
        <v>93</v>
      </c>
      <c r="O21" s="36" t="s">
        <v>93</v>
      </c>
      <c r="P21" s="37">
        <v>0</v>
      </c>
      <c r="Q21" s="36">
        <v>1.3440000000000001E-2</v>
      </c>
    </row>
    <row r="22" spans="1:17" x14ac:dyDescent="0.2">
      <c r="A22" s="35" t="s">
        <v>20</v>
      </c>
      <c r="B22" s="32" t="s">
        <v>121</v>
      </c>
      <c r="C22" s="36" t="s">
        <v>101</v>
      </c>
      <c r="D22" s="36"/>
      <c r="E22" s="36" t="s">
        <v>22</v>
      </c>
      <c r="F22" s="36" t="s">
        <v>72</v>
      </c>
      <c r="G22" s="36" t="s">
        <v>23</v>
      </c>
      <c r="H22" s="36" t="s">
        <v>24</v>
      </c>
      <c r="I22" s="36" t="s">
        <v>92</v>
      </c>
      <c r="J22" s="36" t="s">
        <v>26</v>
      </c>
      <c r="K22" s="36" t="s">
        <v>25</v>
      </c>
      <c r="L22" s="37">
        <v>2.9</v>
      </c>
      <c r="M22" s="36"/>
      <c r="N22" s="36" t="s">
        <v>93</v>
      </c>
      <c r="O22" s="36" t="s">
        <v>93</v>
      </c>
      <c r="P22" s="37">
        <v>0</v>
      </c>
      <c r="Q22" s="36"/>
    </row>
    <row r="23" spans="1:17" x14ac:dyDescent="0.2">
      <c r="A23" s="35" t="s">
        <v>20</v>
      </c>
      <c r="B23" s="32" t="s">
        <v>122</v>
      </c>
      <c r="C23" s="36" t="s">
        <v>102</v>
      </c>
      <c r="D23" s="36"/>
      <c r="E23" s="36" t="s">
        <v>22</v>
      </c>
      <c r="F23" s="36" t="s">
        <v>72</v>
      </c>
      <c r="G23" s="36" t="s">
        <v>23</v>
      </c>
      <c r="H23" s="36" t="s">
        <v>24</v>
      </c>
      <c r="I23" s="36" t="s">
        <v>92</v>
      </c>
      <c r="J23" s="36" t="s">
        <v>26</v>
      </c>
      <c r="K23" s="36" t="s">
        <v>25</v>
      </c>
      <c r="L23" s="37">
        <v>5.8</v>
      </c>
      <c r="M23" s="36"/>
      <c r="N23" s="36" t="s">
        <v>93</v>
      </c>
      <c r="O23" s="36" t="s">
        <v>93</v>
      </c>
      <c r="P23" s="37">
        <v>0</v>
      </c>
      <c r="Q23" s="36"/>
    </row>
    <row r="24" spans="1:17" x14ac:dyDescent="0.2">
      <c r="A24" s="35" t="s">
        <v>20</v>
      </c>
      <c r="B24" s="32" t="s">
        <v>123</v>
      </c>
      <c r="C24" s="36" t="s">
        <v>103</v>
      </c>
      <c r="D24" s="36"/>
      <c r="E24" s="36" t="s">
        <v>22</v>
      </c>
      <c r="F24" s="36" t="s">
        <v>72</v>
      </c>
      <c r="G24" s="36" t="s">
        <v>23</v>
      </c>
      <c r="H24" s="36" t="s">
        <v>24</v>
      </c>
      <c r="I24" s="36" t="s">
        <v>92</v>
      </c>
      <c r="J24" s="36" t="s">
        <v>26</v>
      </c>
      <c r="K24" s="36" t="s">
        <v>25</v>
      </c>
      <c r="L24" s="37">
        <v>5.6</v>
      </c>
      <c r="M24" s="36"/>
      <c r="N24" s="36" t="s">
        <v>93</v>
      </c>
      <c r="O24" s="36" t="s">
        <v>93</v>
      </c>
      <c r="P24" s="37">
        <v>0</v>
      </c>
      <c r="Q24" s="36"/>
    </row>
    <row r="25" spans="1:17" x14ac:dyDescent="0.2">
      <c r="A25" s="35" t="s">
        <v>20</v>
      </c>
      <c r="B25" s="32" t="s">
        <v>124</v>
      </c>
      <c r="C25" s="36" t="s">
        <v>104</v>
      </c>
      <c r="D25" s="36"/>
      <c r="E25" s="36" t="s">
        <v>22</v>
      </c>
      <c r="F25" s="36" t="s">
        <v>72</v>
      </c>
      <c r="G25" s="36" t="s">
        <v>23</v>
      </c>
      <c r="H25" s="36" t="s">
        <v>24</v>
      </c>
      <c r="I25" s="36" t="s">
        <v>92</v>
      </c>
      <c r="J25" s="36" t="s">
        <v>26</v>
      </c>
      <c r="K25" s="36" t="s">
        <v>25</v>
      </c>
      <c r="L25" s="37">
        <v>5.3</v>
      </c>
      <c r="M25" s="36"/>
      <c r="N25" s="36" t="s">
        <v>93</v>
      </c>
      <c r="O25" s="36" t="s">
        <v>93</v>
      </c>
      <c r="P25" s="37">
        <v>0</v>
      </c>
      <c r="Q25" s="36"/>
    </row>
    <row r="26" spans="1:17" x14ac:dyDescent="0.2">
      <c r="A26" s="35" t="s">
        <v>20</v>
      </c>
      <c r="B26" s="32" t="s">
        <v>125</v>
      </c>
      <c r="C26" s="36" t="s">
        <v>105</v>
      </c>
      <c r="D26" s="36"/>
      <c r="E26" s="36" t="s">
        <v>22</v>
      </c>
      <c r="F26" s="36" t="s">
        <v>72</v>
      </c>
      <c r="G26" s="36" t="s">
        <v>23</v>
      </c>
      <c r="H26" s="36" t="s">
        <v>24</v>
      </c>
      <c r="I26" s="36" t="s">
        <v>92</v>
      </c>
      <c r="J26" s="36" t="s">
        <v>26</v>
      </c>
      <c r="K26" s="36" t="s">
        <v>25</v>
      </c>
      <c r="L26" s="37">
        <v>11</v>
      </c>
      <c r="M26" s="36"/>
      <c r="N26" s="36" t="s">
        <v>93</v>
      </c>
      <c r="O26" s="36" t="s">
        <v>93</v>
      </c>
      <c r="P26" s="37">
        <v>0</v>
      </c>
      <c r="Q26" s="36"/>
    </row>
    <row r="27" spans="1:17" x14ac:dyDescent="0.2">
      <c r="A27" s="35" t="s">
        <v>20</v>
      </c>
      <c r="B27" s="32" t="s">
        <v>126</v>
      </c>
      <c r="C27" s="36" t="s">
        <v>106</v>
      </c>
      <c r="D27" s="36"/>
      <c r="E27" s="36" t="s">
        <v>22</v>
      </c>
      <c r="F27" s="36" t="s">
        <v>72</v>
      </c>
      <c r="G27" s="36" t="s">
        <v>23</v>
      </c>
      <c r="H27" s="36" t="s">
        <v>24</v>
      </c>
      <c r="I27" s="36" t="s">
        <v>92</v>
      </c>
      <c r="J27" s="36" t="s">
        <v>26</v>
      </c>
      <c r="K27" s="36" t="s">
        <v>25</v>
      </c>
      <c r="L27" s="37">
        <v>10.7</v>
      </c>
      <c r="M27" s="36"/>
      <c r="N27" s="36" t="s">
        <v>93</v>
      </c>
      <c r="O27" s="36" t="s">
        <v>93</v>
      </c>
      <c r="P27" s="37">
        <v>0</v>
      </c>
      <c r="Q27" s="36"/>
    </row>
    <row r="28" spans="1:17" x14ac:dyDescent="0.2">
      <c r="A28" s="35" t="s">
        <v>20</v>
      </c>
      <c r="B28" s="32" t="s">
        <v>127</v>
      </c>
      <c r="C28" s="36" t="s">
        <v>107</v>
      </c>
      <c r="D28" s="36"/>
      <c r="E28" s="36" t="s">
        <v>22</v>
      </c>
      <c r="F28" s="36" t="s">
        <v>72</v>
      </c>
      <c r="G28" s="36" t="s">
        <v>23</v>
      </c>
      <c r="H28" s="36" t="s">
        <v>24</v>
      </c>
      <c r="I28" s="36" t="s">
        <v>92</v>
      </c>
      <c r="J28" s="36" t="s">
        <v>26</v>
      </c>
      <c r="K28" s="36" t="s">
        <v>25</v>
      </c>
      <c r="L28" s="37">
        <v>5.5</v>
      </c>
      <c r="M28" s="36"/>
      <c r="N28" s="36" t="s">
        <v>93</v>
      </c>
      <c r="O28" s="36" t="s">
        <v>93</v>
      </c>
      <c r="P28" s="37">
        <v>0</v>
      </c>
      <c r="Q28" s="36"/>
    </row>
    <row r="29" spans="1:17" x14ac:dyDescent="0.2">
      <c r="A29" s="35" t="s">
        <v>20</v>
      </c>
      <c r="B29" s="32" t="s">
        <v>128</v>
      </c>
      <c r="C29" s="36" t="s">
        <v>108</v>
      </c>
      <c r="D29" s="36"/>
      <c r="E29" s="36" t="s">
        <v>22</v>
      </c>
      <c r="F29" s="36" t="s">
        <v>72</v>
      </c>
      <c r="G29" s="36" t="s">
        <v>23</v>
      </c>
      <c r="H29" s="36" t="s">
        <v>24</v>
      </c>
      <c r="I29" s="36" t="s">
        <v>92</v>
      </c>
      <c r="J29" s="36" t="s">
        <v>26</v>
      </c>
      <c r="K29" s="36" t="s">
        <v>25</v>
      </c>
      <c r="L29" s="37">
        <v>5.5</v>
      </c>
      <c r="M29" s="36"/>
      <c r="N29" s="36" t="s">
        <v>93</v>
      </c>
      <c r="O29" s="36" t="s">
        <v>93</v>
      </c>
      <c r="P29" s="37">
        <v>0</v>
      </c>
      <c r="Q29" s="36"/>
    </row>
    <row r="30" spans="1:17" x14ac:dyDescent="0.2">
      <c r="A30" s="35" t="s">
        <v>20</v>
      </c>
      <c r="B30" s="32" t="s">
        <v>129</v>
      </c>
      <c r="C30" s="36" t="s">
        <v>109</v>
      </c>
      <c r="D30" s="36"/>
      <c r="E30" s="36" t="s">
        <v>22</v>
      </c>
      <c r="F30" s="36" t="s">
        <v>72</v>
      </c>
      <c r="G30" s="36" t="s">
        <v>23</v>
      </c>
      <c r="H30" s="36" t="s">
        <v>24</v>
      </c>
      <c r="I30" s="36" t="s">
        <v>92</v>
      </c>
      <c r="J30" s="36" t="s">
        <v>26</v>
      </c>
      <c r="K30" s="36" t="s">
        <v>25</v>
      </c>
      <c r="L30" s="37">
        <v>5.5</v>
      </c>
      <c r="M30" s="36"/>
      <c r="N30" s="36" t="s">
        <v>93</v>
      </c>
      <c r="O30" s="36" t="s">
        <v>93</v>
      </c>
      <c r="P30" s="37">
        <v>0</v>
      </c>
      <c r="Q30" s="36"/>
    </row>
    <row r="31" spans="1:17" x14ac:dyDescent="0.2">
      <c r="A31" s="35" t="s">
        <v>20</v>
      </c>
      <c r="B31" s="32" t="s">
        <v>130</v>
      </c>
      <c r="C31" s="36" t="s">
        <v>110</v>
      </c>
      <c r="D31" s="36"/>
      <c r="E31" s="36" t="s">
        <v>22</v>
      </c>
      <c r="F31" s="36" t="s">
        <v>53</v>
      </c>
      <c r="G31" s="36" t="s">
        <v>23</v>
      </c>
      <c r="H31" s="36" t="s">
        <v>24</v>
      </c>
      <c r="I31" s="36" t="s">
        <v>92</v>
      </c>
      <c r="J31" s="36" t="s">
        <v>26</v>
      </c>
      <c r="K31" s="36" t="s">
        <v>25</v>
      </c>
      <c r="L31" s="37">
        <v>36</v>
      </c>
      <c r="M31" s="36"/>
      <c r="N31" s="36" t="s">
        <v>93</v>
      </c>
      <c r="O31" s="36" t="s">
        <v>93</v>
      </c>
      <c r="P31" s="37">
        <v>0</v>
      </c>
      <c r="Q31" s="36">
        <v>0.125</v>
      </c>
    </row>
    <row r="32" spans="1:17" x14ac:dyDescent="0.2">
      <c r="A32" s="35" t="s">
        <v>20</v>
      </c>
      <c r="B32" s="32" t="s">
        <v>131</v>
      </c>
      <c r="C32" s="36" t="s">
        <v>111</v>
      </c>
      <c r="D32" s="36"/>
      <c r="E32" s="36" t="s">
        <v>22</v>
      </c>
      <c r="F32" s="36" t="s">
        <v>53</v>
      </c>
      <c r="G32" s="36" t="s">
        <v>23</v>
      </c>
      <c r="H32" s="36" t="s">
        <v>24</v>
      </c>
      <c r="I32" s="36" t="s">
        <v>92</v>
      </c>
      <c r="J32" s="36" t="s">
        <v>26</v>
      </c>
      <c r="K32" s="36" t="s">
        <v>25</v>
      </c>
      <c r="L32" s="37">
        <v>73</v>
      </c>
      <c r="M32" s="36"/>
      <c r="N32" s="36" t="s">
        <v>93</v>
      </c>
      <c r="O32" s="36" t="s">
        <v>93</v>
      </c>
      <c r="P32" s="37">
        <v>0</v>
      </c>
      <c r="Q32" s="36">
        <v>0.125</v>
      </c>
    </row>
    <row r="33" spans="1:17" x14ac:dyDescent="0.2">
      <c r="A33" s="35" t="s">
        <v>20</v>
      </c>
      <c r="B33" s="32" t="s">
        <v>132</v>
      </c>
      <c r="C33" s="36" t="s">
        <v>112</v>
      </c>
      <c r="D33" s="36"/>
      <c r="E33" s="36" t="s">
        <v>22</v>
      </c>
      <c r="F33" s="36" t="s">
        <v>53</v>
      </c>
      <c r="G33" s="36" t="s">
        <v>23</v>
      </c>
      <c r="H33" s="36" t="s">
        <v>24</v>
      </c>
      <c r="I33" s="36" t="s">
        <v>92</v>
      </c>
      <c r="J33" s="36" t="s">
        <v>26</v>
      </c>
      <c r="K33" s="36" t="s">
        <v>25</v>
      </c>
      <c r="L33" s="37">
        <v>36</v>
      </c>
      <c r="M33" s="36"/>
      <c r="N33" s="36" t="s">
        <v>93</v>
      </c>
      <c r="O33" s="36" t="s">
        <v>93</v>
      </c>
      <c r="P33" s="37">
        <v>0</v>
      </c>
      <c r="Q33" s="36">
        <v>0.125</v>
      </c>
    </row>
    <row r="34" spans="1:17" x14ac:dyDescent="0.2">
      <c r="A34" s="35" t="s">
        <v>20</v>
      </c>
      <c r="B34" s="32" t="s">
        <v>133</v>
      </c>
      <c r="C34" s="36" t="s">
        <v>113</v>
      </c>
      <c r="D34" s="36"/>
      <c r="E34" s="36" t="s">
        <v>22</v>
      </c>
      <c r="F34" s="36" t="s">
        <v>53</v>
      </c>
      <c r="G34" s="36" t="s">
        <v>23</v>
      </c>
      <c r="H34" s="36" t="s">
        <v>24</v>
      </c>
      <c r="I34" s="36" t="s">
        <v>92</v>
      </c>
      <c r="J34" s="36" t="s">
        <v>26</v>
      </c>
      <c r="K34" s="36" t="s">
        <v>25</v>
      </c>
      <c r="L34" s="37">
        <v>73</v>
      </c>
      <c r="M34" s="36"/>
      <c r="N34" s="36" t="s">
        <v>93</v>
      </c>
      <c r="O34" s="36" t="s">
        <v>93</v>
      </c>
      <c r="P34" s="37">
        <v>0</v>
      </c>
      <c r="Q34" s="36">
        <v>0.125</v>
      </c>
    </row>
    <row r="35" spans="1:17" x14ac:dyDescent="0.2">
      <c r="A35" s="38" t="s">
        <v>20</v>
      </c>
      <c r="B35" s="39" t="s">
        <v>134</v>
      </c>
      <c r="C35" s="40" t="s">
        <v>114</v>
      </c>
      <c r="D35" s="40"/>
      <c r="E35" s="40" t="s">
        <v>22</v>
      </c>
      <c r="F35" s="40" t="s">
        <v>19</v>
      </c>
      <c r="G35" s="40" t="s">
        <v>23</v>
      </c>
      <c r="H35" s="40" t="s">
        <v>24</v>
      </c>
      <c r="I35" s="40" t="s">
        <v>92</v>
      </c>
      <c r="J35" s="40" t="s">
        <v>26</v>
      </c>
      <c r="K35" s="40" t="s">
        <v>25</v>
      </c>
      <c r="L35" s="41">
        <v>0.05</v>
      </c>
      <c r="M35" s="40"/>
      <c r="N35" s="40" t="s">
        <v>115</v>
      </c>
      <c r="O35" s="40" t="s">
        <v>93</v>
      </c>
      <c r="P35" s="41">
        <v>0</v>
      </c>
      <c r="Q35" s="40">
        <v>3.1000000000000001E-5</v>
      </c>
    </row>
    <row r="36" spans="1:17" x14ac:dyDescent="0.2">
      <c r="A36" s="42" t="s">
        <v>20</v>
      </c>
      <c r="B36" s="42" t="s">
        <v>45</v>
      </c>
      <c r="C36" s="43" t="s">
        <v>46</v>
      </c>
      <c r="D36" s="43"/>
      <c r="E36" s="43" t="s">
        <v>22</v>
      </c>
      <c r="F36" s="43" t="s">
        <v>28</v>
      </c>
      <c r="G36" s="43" t="s">
        <v>23</v>
      </c>
      <c r="H36" s="43" t="s">
        <v>24</v>
      </c>
      <c r="I36" s="43" t="s">
        <v>92</v>
      </c>
      <c r="J36" s="43" t="s">
        <v>26</v>
      </c>
      <c r="K36" s="43" t="s">
        <v>25</v>
      </c>
      <c r="L36" s="44"/>
      <c r="M36" s="43"/>
      <c r="N36" s="43" t="s">
        <v>93</v>
      </c>
      <c r="O36" s="43" t="s">
        <v>93</v>
      </c>
      <c r="P36" s="44">
        <v>0</v>
      </c>
      <c r="Q36" s="43"/>
    </row>
    <row r="37" spans="1:17" x14ac:dyDescent="0.2">
      <c r="A37" s="42" t="s">
        <v>20</v>
      </c>
      <c r="B37" s="42" t="s">
        <v>47</v>
      </c>
      <c r="C37" s="43" t="s">
        <v>48</v>
      </c>
      <c r="D37" s="43"/>
      <c r="E37" s="43" t="s">
        <v>22</v>
      </c>
      <c r="F37" s="43" t="s">
        <v>28</v>
      </c>
      <c r="G37" s="43" t="s">
        <v>23</v>
      </c>
      <c r="H37" s="43" t="s">
        <v>24</v>
      </c>
      <c r="I37" s="43" t="s">
        <v>92</v>
      </c>
      <c r="J37" s="43" t="s">
        <v>26</v>
      </c>
      <c r="K37" s="43" t="s">
        <v>25</v>
      </c>
      <c r="L37" s="44"/>
      <c r="M37" s="43"/>
      <c r="N37" s="43" t="s">
        <v>93</v>
      </c>
      <c r="O37" s="43" t="s">
        <v>93</v>
      </c>
      <c r="P37" s="44">
        <v>0</v>
      </c>
      <c r="Q37" s="43"/>
    </row>
    <row r="38" spans="1:17" x14ac:dyDescent="0.2">
      <c r="A38" s="42" t="s">
        <v>20</v>
      </c>
      <c r="B38" s="42" t="s">
        <v>49</v>
      </c>
      <c r="C38" s="43" t="s">
        <v>50</v>
      </c>
      <c r="D38" s="43"/>
      <c r="E38" s="43" t="s">
        <v>22</v>
      </c>
      <c r="F38" s="43" t="s">
        <v>28</v>
      </c>
      <c r="G38" s="43" t="s">
        <v>23</v>
      </c>
      <c r="H38" s="43" t="s">
        <v>24</v>
      </c>
      <c r="I38" s="43" t="s">
        <v>92</v>
      </c>
      <c r="J38" s="43" t="s">
        <v>26</v>
      </c>
      <c r="K38" s="43" t="s">
        <v>25</v>
      </c>
      <c r="L38" s="44"/>
      <c r="M38" s="43"/>
      <c r="N38" s="43" t="s">
        <v>93</v>
      </c>
      <c r="O38" s="43" t="s">
        <v>93</v>
      </c>
      <c r="P38" s="44">
        <v>0</v>
      </c>
      <c r="Q38" s="43"/>
    </row>
    <row r="39" spans="1:17" x14ac:dyDescent="0.2">
      <c r="A39" s="42" t="s">
        <v>20</v>
      </c>
      <c r="B39" s="42" t="s">
        <v>51</v>
      </c>
      <c r="C39" s="43" t="s">
        <v>52</v>
      </c>
      <c r="D39" s="43"/>
      <c r="E39" s="43" t="s">
        <v>22</v>
      </c>
      <c r="F39" s="43" t="s">
        <v>28</v>
      </c>
      <c r="G39" s="43" t="s">
        <v>23</v>
      </c>
      <c r="H39" s="43" t="s">
        <v>24</v>
      </c>
      <c r="I39" s="43" t="s">
        <v>92</v>
      </c>
      <c r="J39" s="43" t="s">
        <v>26</v>
      </c>
      <c r="K39" s="43" t="s">
        <v>25</v>
      </c>
      <c r="L39" s="44"/>
      <c r="M39" s="43"/>
      <c r="N39" s="43" t="s">
        <v>93</v>
      </c>
      <c r="O39" s="43" t="s">
        <v>93</v>
      </c>
      <c r="P39" s="44">
        <v>0</v>
      </c>
      <c r="Q39" s="43"/>
    </row>
    <row r="40" spans="1:17" x14ac:dyDescent="0.2">
      <c r="A40" s="42" t="s">
        <v>20</v>
      </c>
      <c r="B40" s="42" t="s">
        <v>66</v>
      </c>
      <c r="C40" s="43" t="s">
        <v>67</v>
      </c>
      <c r="D40" s="43"/>
      <c r="E40" s="43" t="s">
        <v>22</v>
      </c>
      <c r="F40" s="43" t="s">
        <v>28</v>
      </c>
      <c r="G40" s="43" t="s">
        <v>23</v>
      </c>
      <c r="H40" s="43" t="s">
        <v>24</v>
      </c>
      <c r="I40" s="43" t="s">
        <v>92</v>
      </c>
      <c r="J40" s="43" t="s">
        <v>26</v>
      </c>
      <c r="K40" s="43" t="s">
        <v>25</v>
      </c>
      <c r="L40" s="44"/>
      <c r="M40" s="43"/>
      <c r="N40" s="43" t="s">
        <v>93</v>
      </c>
      <c r="O40" s="43" t="s">
        <v>93</v>
      </c>
      <c r="P40" s="44">
        <v>0</v>
      </c>
      <c r="Q40" s="43"/>
    </row>
    <row r="41" spans="1:17" x14ac:dyDescent="0.2">
      <c r="A41" s="42" t="s">
        <v>20</v>
      </c>
      <c r="B41" s="42" t="s">
        <v>68</v>
      </c>
      <c r="C41" s="43" t="s">
        <v>69</v>
      </c>
      <c r="D41" s="43"/>
      <c r="E41" s="43" t="s">
        <v>22</v>
      </c>
      <c r="F41" s="43" t="s">
        <v>28</v>
      </c>
      <c r="G41" s="43" t="s">
        <v>23</v>
      </c>
      <c r="H41" s="43" t="s">
        <v>24</v>
      </c>
      <c r="I41" s="43" t="s">
        <v>92</v>
      </c>
      <c r="J41" s="43" t="s">
        <v>26</v>
      </c>
      <c r="K41" s="43" t="s">
        <v>25</v>
      </c>
      <c r="L41" s="44"/>
      <c r="M41" s="43"/>
      <c r="N41" s="43" t="s">
        <v>93</v>
      </c>
      <c r="O41" s="43" t="s">
        <v>93</v>
      </c>
      <c r="P41" s="44">
        <v>0</v>
      </c>
      <c r="Q41" s="43"/>
    </row>
    <row r="42" spans="1:17" x14ac:dyDescent="0.2">
      <c r="A42" s="42" t="s">
        <v>20</v>
      </c>
      <c r="B42" s="42" t="s">
        <v>70</v>
      </c>
      <c r="C42" s="43" t="s">
        <v>71</v>
      </c>
      <c r="D42" s="43"/>
      <c r="E42" s="43" t="s">
        <v>22</v>
      </c>
      <c r="F42" s="43" t="s">
        <v>23</v>
      </c>
      <c r="G42" s="43" t="s">
        <v>23</v>
      </c>
      <c r="H42" s="43" t="s">
        <v>24</v>
      </c>
      <c r="I42" s="43" t="s">
        <v>92</v>
      </c>
      <c r="J42" s="43" t="s">
        <v>26</v>
      </c>
      <c r="K42" s="43" t="s">
        <v>25</v>
      </c>
      <c r="L42" s="44"/>
      <c r="M42" s="43"/>
      <c r="N42" s="43" t="s">
        <v>93</v>
      </c>
      <c r="O42" s="43" t="s">
        <v>93</v>
      </c>
      <c r="P42" s="44">
        <v>0</v>
      </c>
      <c r="Q42" s="43"/>
    </row>
    <row r="43" spans="1:17" x14ac:dyDescent="0.2">
      <c r="A43" s="42" t="s">
        <v>20</v>
      </c>
      <c r="B43" s="42" t="s">
        <v>73</v>
      </c>
      <c r="C43" s="43" t="s">
        <v>74</v>
      </c>
      <c r="D43" s="43"/>
      <c r="E43" s="43" t="s">
        <v>22</v>
      </c>
      <c r="F43" s="43" t="s">
        <v>72</v>
      </c>
      <c r="G43" s="43" t="s">
        <v>23</v>
      </c>
      <c r="H43" s="43" t="s">
        <v>24</v>
      </c>
      <c r="I43" s="43" t="s">
        <v>92</v>
      </c>
      <c r="J43" s="43" t="s">
        <v>26</v>
      </c>
      <c r="K43" s="43" t="s">
        <v>25</v>
      </c>
      <c r="L43" s="44"/>
      <c r="M43" s="43"/>
      <c r="N43" s="43" t="s">
        <v>93</v>
      </c>
      <c r="O43" s="43" t="s">
        <v>93</v>
      </c>
      <c r="P43" s="44">
        <v>0</v>
      </c>
      <c r="Q43" s="43"/>
    </row>
    <row r="44" spans="1:17" x14ac:dyDescent="0.2">
      <c r="A44" s="42" t="s">
        <v>20</v>
      </c>
      <c r="B44" s="42" t="s">
        <v>77</v>
      </c>
      <c r="C44" s="43" t="s">
        <v>79</v>
      </c>
      <c r="D44" s="43"/>
      <c r="E44" s="43" t="s">
        <v>65</v>
      </c>
      <c r="F44" s="43" t="s">
        <v>62</v>
      </c>
      <c r="G44" s="43" t="s">
        <v>23</v>
      </c>
      <c r="H44" s="43" t="s">
        <v>24</v>
      </c>
      <c r="I44" s="43" t="s">
        <v>92</v>
      </c>
      <c r="J44" s="43" t="s">
        <v>26</v>
      </c>
      <c r="K44" s="43" t="s">
        <v>25</v>
      </c>
      <c r="L44" s="44"/>
      <c r="M44" s="43"/>
      <c r="N44" s="43" t="s">
        <v>93</v>
      </c>
      <c r="O44" s="43" t="s">
        <v>93</v>
      </c>
      <c r="P44" s="44">
        <v>0</v>
      </c>
      <c r="Q44" s="43"/>
    </row>
    <row r="45" spans="1:17" x14ac:dyDescent="0.2">
      <c r="A45" s="42" t="s">
        <v>20</v>
      </c>
      <c r="B45" s="42" t="s">
        <v>78</v>
      </c>
      <c r="C45" s="43" t="s">
        <v>80</v>
      </c>
      <c r="D45" s="43"/>
      <c r="E45" s="43" t="s">
        <v>65</v>
      </c>
      <c r="F45" s="43" t="s">
        <v>62</v>
      </c>
      <c r="G45" s="43" t="s">
        <v>23</v>
      </c>
      <c r="H45" s="43" t="s">
        <v>24</v>
      </c>
      <c r="I45" s="43" t="s">
        <v>92</v>
      </c>
      <c r="J45" s="43" t="s">
        <v>26</v>
      </c>
      <c r="K45" s="43" t="s">
        <v>25</v>
      </c>
      <c r="L45" s="44"/>
      <c r="M45" s="43"/>
      <c r="N45" s="43" t="s">
        <v>93</v>
      </c>
      <c r="O45" s="43" t="s">
        <v>93</v>
      </c>
      <c r="P45" s="44">
        <v>0</v>
      </c>
      <c r="Q45" s="43"/>
    </row>
  </sheetData>
  <sheetProtection algorithmName="SHA-512" hashValue="e/ou18DDPaxgNVP6JaERw9l+u2smw7SVTo3uE2nEql733ZEw5Rky2vvk6dwWV0aW7Upu+EyBT1N9pgJZSHdObw==" saltValue="pa+kwgmJKGf9/HItjzo2CA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f73a83-3015-4a9b-8528-becec9ce79b5" xsi:nil="true"/>
    <lcf76f155ced4ddcb4097134ff3c332f xmlns="d05061fe-373f-44e0-8b19-2071c3e6702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96554776F5FD46A2C777AB07B47616" ma:contentTypeVersion="16" ma:contentTypeDescription="Ein neues Dokument erstellen." ma:contentTypeScope="" ma:versionID="362b0a66f510f5f4c062d80ebb3d5471">
  <xsd:schema xmlns:xsd="http://www.w3.org/2001/XMLSchema" xmlns:xs="http://www.w3.org/2001/XMLSchema" xmlns:p="http://schemas.microsoft.com/office/2006/metadata/properties" xmlns:ns2="d05061fe-373f-44e0-8b19-2071c3e67027" xmlns:ns3="25f73a83-3015-4a9b-8528-becec9ce79b5" targetNamespace="http://schemas.microsoft.com/office/2006/metadata/properties" ma:root="true" ma:fieldsID="19e242c4465e7fe0f7867d5713a54286" ns2:_="" ns3:_="">
    <xsd:import namespace="d05061fe-373f-44e0-8b19-2071c3e67027"/>
    <xsd:import namespace="25f73a83-3015-4a9b-8528-becec9ce79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061fe-373f-44e0-8b19-2071c3e67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7f1a95e-5610-45b5-9adc-91ff93713d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73a83-3015-4a9b-8528-becec9ce79b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2a51446-a5df-4558-939c-0c8665ad293f}" ma:internalName="TaxCatchAll" ma:showField="CatchAllData" ma:web="25f73a83-3015-4a9b-8528-becec9ce7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760A1EDD-D918-4B3B-9960-A2CC1B25E024}">
  <ds:schemaRefs>
    <ds:schemaRef ds:uri="25f73a83-3015-4a9b-8528-becec9ce79b5"/>
    <ds:schemaRef ds:uri="http://purl.org/dc/terms/"/>
    <ds:schemaRef ds:uri="http://purl.org/dc/dcmitype/"/>
    <ds:schemaRef ds:uri="http://schemas.microsoft.com/office/infopath/2007/PartnerControls"/>
    <ds:schemaRef ds:uri="d05061fe-373f-44e0-8b19-2071c3e67027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purl.oclc.org/ooxml/officeDocument/customXml" ds:itemID="{FF28B16F-E03B-4958-A1AB-D0DDDDDF8DE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8B6BCD27-43D7-4539-8143-1D2E76F64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5061fe-373f-44e0-8b19-2071c3e67027"/>
    <ds:schemaRef ds:uri="25f73a83-3015-4a9b-8528-becec9ce7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Mengenermittlung </vt:lpstr>
      <vt:lpstr>Prozentuale Verteilung </vt:lpstr>
      <vt:lpstr>Lagerartikel</vt:lpstr>
      <vt:lpstr>'Mengenermittlung 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 Wörner</dc:creator>
  <cp:keywords/>
  <dc:description/>
  <cp:lastModifiedBy>Julian Hill</cp:lastModifiedBy>
  <cp:revision/>
  <cp:lastPrinted>2026-06-10T13:26:39Z</cp:lastPrinted>
  <dcterms:created xsi:type="dcterms:W3CDTF">2024-04-30T11:33:48Z</dcterms:created>
  <dcterms:modified xsi:type="dcterms:W3CDTF">2026-07-06T12:15:51Z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0x010100B996554776F5FD46A2C777AB07B47616</vt:lpwstr>
  </property>
  <property fmtid="{D5CDD505-2E9C-101B-9397-08002B2CF9AE}" pid="3" name="MediaServiceImageTags">
    <vt:lpwstr/>
  </property>
</Properties>
</file>